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uário\Downloads\Entrega_Final\Entrega_Final\Cenário futuro\"/>
    </mc:Choice>
  </mc:AlternateContent>
  <xr:revisionPtr revIDLastSave="0" documentId="13_ncr:1_{DF2E941C-135E-479E-BCCD-E1417F43D836}" xr6:coauthVersionLast="47" xr6:coauthVersionMax="47" xr10:uidLastSave="{00000000-0000-0000-0000-000000000000}"/>
  <bookViews>
    <workbookView xWindow="2460" yWindow="2460" windowWidth="15375" windowHeight="7875" tabRatio="811" xr2:uid="{ED0D4283-0AF1-430A-A0F4-439A13221F1A}"/>
  </bookViews>
  <sheets>
    <sheet name="Síntese" sheetId="24" r:id="rId1"/>
    <sheet name="Renda_Atual" sheetId="1" r:id="rId2"/>
    <sheet name="Renda_Futura" sheetId="21" r:id="rId3"/>
    <sheet name="Cargas_Atual" sheetId="23" r:id="rId4"/>
    <sheet name="Demandas_Atual" sheetId="2" r:id="rId5"/>
    <sheet name="Taxas_Demandas" sheetId="19" r:id="rId6"/>
    <sheet name="Base_Cenarios" sheetId="20" r:id="rId7"/>
    <sheet name="Cenario_B.1.1" sheetId="3" r:id="rId8"/>
    <sheet name="Cenario_B.1.2" sheetId="25" r:id="rId9"/>
    <sheet name="Cenario_B.1.3" sheetId="26" r:id="rId10"/>
    <sheet name="Cenario_B.2.1" sheetId="27" r:id="rId11"/>
    <sheet name="Cenario_B.2.2" sheetId="28" r:id="rId12"/>
    <sheet name="Cenario_B.2.3" sheetId="29" r:id="rId13"/>
    <sheet name="Cenario_B.3.1" sheetId="30" r:id="rId14"/>
    <sheet name="Cenario_B.3.2" sheetId="31" r:id="rId15"/>
    <sheet name="Cenario_B.3.3" sheetId="32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4" l="1"/>
  <c r="AX12" i="20"/>
  <c r="AY5" i="20" s="1"/>
  <c r="AZ5" i="20" s="1"/>
  <c r="BA5" i="20" s="1"/>
  <c r="AX6" i="20"/>
  <c r="AY6" i="20" s="1"/>
  <c r="AZ6" i="20" s="1"/>
  <c r="BA6" i="20" s="1"/>
  <c r="AY7" i="20"/>
  <c r="AZ7" i="20" s="1"/>
  <c r="BA7" i="20" s="1"/>
  <c r="I21" i="19"/>
  <c r="H21" i="19"/>
  <c r="G21" i="19"/>
  <c r="I19" i="19"/>
  <c r="H19" i="19"/>
  <c r="G19" i="19"/>
  <c r="I17" i="19"/>
  <c r="H17" i="19"/>
  <c r="G17" i="19"/>
  <c r="I16" i="19"/>
  <c r="H16" i="19"/>
  <c r="G16" i="19"/>
  <c r="I11" i="19"/>
  <c r="H11" i="19"/>
  <c r="G11" i="19"/>
  <c r="I10" i="19"/>
  <c r="H10" i="19"/>
  <c r="G10" i="19"/>
  <c r="I9" i="19"/>
  <c r="H9" i="19"/>
  <c r="G9" i="19"/>
  <c r="I8" i="19"/>
  <c r="H8" i="19"/>
  <c r="G8" i="19"/>
  <c r="I7" i="19"/>
  <c r="H7" i="19"/>
  <c r="G7" i="19"/>
  <c r="I6" i="19"/>
  <c r="H6" i="19"/>
  <c r="G6" i="19"/>
  <c r="D23" i="21" l="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AB101" i="32"/>
  <c r="AA101" i="32"/>
  <c r="T101" i="32"/>
  <c r="S101" i="32"/>
  <c r="H101" i="32"/>
  <c r="G101" i="32"/>
  <c r="AB100" i="32"/>
  <c r="AA100" i="32"/>
  <c r="T100" i="32"/>
  <c r="S100" i="32"/>
  <c r="H100" i="32"/>
  <c r="G100" i="32"/>
  <c r="AB99" i="32"/>
  <c r="AA99" i="32"/>
  <c r="T99" i="32"/>
  <c r="S99" i="32"/>
  <c r="H99" i="32"/>
  <c r="G99" i="32"/>
  <c r="AB98" i="32"/>
  <c r="AA98" i="32"/>
  <c r="T98" i="32"/>
  <c r="S98" i="32"/>
  <c r="H98" i="32"/>
  <c r="G98" i="32"/>
  <c r="AB97" i="32"/>
  <c r="AA97" i="32"/>
  <c r="T97" i="32"/>
  <c r="S97" i="32"/>
  <c r="H97" i="32"/>
  <c r="G97" i="32"/>
  <c r="AB96" i="32"/>
  <c r="AA96" i="32"/>
  <c r="T96" i="32"/>
  <c r="S96" i="32"/>
  <c r="H96" i="32"/>
  <c r="G96" i="32"/>
  <c r="M89" i="32"/>
  <c r="L89" i="32"/>
  <c r="H89" i="32"/>
  <c r="G89" i="32"/>
  <c r="M88" i="32"/>
  <c r="L88" i="32"/>
  <c r="H88" i="32"/>
  <c r="G88" i="32"/>
  <c r="M87" i="32"/>
  <c r="L87" i="32"/>
  <c r="H87" i="32"/>
  <c r="G87" i="32"/>
  <c r="M86" i="32"/>
  <c r="L86" i="32"/>
  <c r="H86" i="32"/>
  <c r="G86" i="32"/>
  <c r="M85" i="32"/>
  <c r="L85" i="32"/>
  <c r="H85" i="32"/>
  <c r="G85" i="32"/>
  <c r="M84" i="32"/>
  <c r="L84" i="32"/>
  <c r="H84" i="32"/>
  <c r="G84" i="32"/>
  <c r="AB77" i="32"/>
  <c r="AA77" i="32"/>
  <c r="T77" i="32"/>
  <c r="S77" i="32"/>
  <c r="H77" i="32"/>
  <c r="G77" i="32"/>
  <c r="AB76" i="32"/>
  <c r="AA76" i="32"/>
  <c r="T76" i="32"/>
  <c r="S76" i="32"/>
  <c r="H76" i="32"/>
  <c r="G76" i="32"/>
  <c r="AB75" i="32"/>
  <c r="AA75" i="32"/>
  <c r="T75" i="32"/>
  <c r="S75" i="32"/>
  <c r="H75" i="32"/>
  <c r="G75" i="32"/>
  <c r="AB74" i="32"/>
  <c r="AA74" i="32"/>
  <c r="T74" i="32"/>
  <c r="S74" i="32"/>
  <c r="H74" i="32"/>
  <c r="G74" i="32"/>
  <c r="AB73" i="32"/>
  <c r="AA73" i="32"/>
  <c r="T73" i="32"/>
  <c r="S73" i="32"/>
  <c r="H73" i="32"/>
  <c r="G73" i="32"/>
  <c r="AB72" i="32"/>
  <c r="AA72" i="32"/>
  <c r="T72" i="32"/>
  <c r="S72" i="32"/>
  <c r="H72" i="32"/>
  <c r="G72" i="32"/>
  <c r="T65" i="32"/>
  <c r="S65" i="32"/>
  <c r="H65" i="32"/>
  <c r="G65" i="32"/>
  <c r="T64" i="32"/>
  <c r="S64" i="32"/>
  <c r="H64" i="32"/>
  <c r="G64" i="32"/>
  <c r="T63" i="32"/>
  <c r="S63" i="32"/>
  <c r="H63" i="32"/>
  <c r="G63" i="32"/>
  <c r="T62" i="32"/>
  <c r="S62" i="32"/>
  <c r="H62" i="32"/>
  <c r="G62" i="32"/>
  <c r="T61" i="32"/>
  <c r="S61" i="32"/>
  <c r="H61" i="32"/>
  <c r="G61" i="32"/>
  <c r="T60" i="32"/>
  <c r="S60" i="32"/>
  <c r="H60" i="32"/>
  <c r="G60" i="32"/>
  <c r="AE49" i="32"/>
  <c r="AD49" i="32"/>
  <c r="W49" i="32"/>
  <c r="V49" i="32"/>
  <c r="J49" i="32"/>
  <c r="I49" i="32"/>
  <c r="AE48" i="32"/>
  <c r="AD48" i="32"/>
  <c r="W48" i="32"/>
  <c r="V48" i="32"/>
  <c r="J48" i="32"/>
  <c r="I48" i="32"/>
  <c r="AE47" i="32"/>
  <c r="AD47" i="32"/>
  <c r="W47" i="32"/>
  <c r="V47" i="32"/>
  <c r="J47" i="32"/>
  <c r="I47" i="32"/>
  <c r="AE46" i="32"/>
  <c r="AD46" i="32"/>
  <c r="W46" i="32"/>
  <c r="V46" i="32"/>
  <c r="J46" i="32"/>
  <c r="I46" i="32"/>
  <c r="AE45" i="32"/>
  <c r="AD45" i="32"/>
  <c r="W45" i="32"/>
  <c r="V45" i="32"/>
  <c r="J45" i="32"/>
  <c r="I45" i="32"/>
  <c r="AE44" i="32"/>
  <c r="AD44" i="32"/>
  <c r="W44" i="32"/>
  <c r="V44" i="32"/>
  <c r="J44" i="32"/>
  <c r="I44" i="32"/>
  <c r="AD101" i="31"/>
  <c r="AC101" i="31"/>
  <c r="AB101" i="31"/>
  <c r="AA101" i="31"/>
  <c r="V101" i="31"/>
  <c r="U101" i="31"/>
  <c r="T101" i="31"/>
  <c r="S101" i="31"/>
  <c r="J101" i="31"/>
  <c r="I101" i="31"/>
  <c r="H101" i="31"/>
  <c r="G101" i="31"/>
  <c r="AD100" i="31"/>
  <c r="AC100" i="31"/>
  <c r="AB100" i="31"/>
  <c r="AA100" i="31"/>
  <c r="V100" i="31"/>
  <c r="U100" i="31"/>
  <c r="T100" i="31"/>
  <c r="S100" i="31"/>
  <c r="J100" i="31"/>
  <c r="I100" i="31"/>
  <c r="H100" i="31"/>
  <c r="G100" i="31"/>
  <c r="AD99" i="31"/>
  <c r="AC99" i="31"/>
  <c r="AB99" i="31"/>
  <c r="AA99" i="31"/>
  <c r="V99" i="31"/>
  <c r="U99" i="31"/>
  <c r="T99" i="31"/>
  <c r="S99" i="31"/>
  <c r="J99" i="31"/>
  <c r="I99" i="31"/>
  <c r="H99" i="31"/>
  <c r="G99" i="31"/>
  <c r="AD98" i="31"/>
  <c r="AC98" i="31"/>
  <c r="AB98" i="31"/>
  <c r="AA98" i="31"/>
  <c r="V98" i="31"/>
  <c r="U98" i="31"/>
  <c r="T98" i="31"/>
  <c r="S98" i="31"/>
  <c r="J98" i="31"/>
  <c r="I98" i="31"/>
  <c r="H98" i="31"/>
  <c r="G98" i="31"/>
  <c r="AD97" i="31"/>
  <c r="AC97" i="31"/>
  <c r="AB97" i="31"/>
  <c r="AA97" i="31"/>
  <c r="V97" i="31"/>
  <c r="U97" i="31"/>
  <c r="T97" i="31"/>
  <c r="S97" i="31"/>
  <c r="J97" i="31"/>
  <c r="I97" i="31"/>
  <c r="H97" i="31"/>
  <c r="G97" i="31"/>
  <c r="AD96" i="31"/>
  <c r="AC96" i="31"/>
  <c r="AB96" i="31"/>
  <c r="AA96" i="31"/>
  <c r="V96" i="31"/>
  <c r="U96" i="31"/>
  <c r="T96" i="31"/>
  <c r="S96" i="31"/>
  <c r="J96" i="31"/>
  <c r="I96" i="31"/>
  <c r="H96" i="31"/>
  <c r="G96" i="31"/>
  <c r="O89" i="31"/>
  <c r="N89" i="31"/>
  <c r="M89" i="31"/>
  <c r="L89" i="31"/>
  <c r="J89" i="31"/>
  <c r="I89" i="31"/>
  <c r="H89" i="31"/>
  <c r="G89" i="31"/>
  <c r="O88" i="31"/>
  <c r="N88" i="31"/>
  <c r="M88" i="31"/>
  <c r="L88" i="31"/>
  <c r="J88" i="31"/>
  <c r="I88" i="31"/>
  <c r="H88" i="31"/>
  <c r="G88" i="31"/>
  <c r="O87" i="31"/>
  <c r="N87" i="31"/>
  <c r="M87" i="31"/>
  <c r="L87" i="31"/>
  <c r="J87" i="31"/>
  <c r="I87" i="31"/>
  <c r="H87" i="31"/>
  <c r="G87" i="31"/>
  <c r="O86" i="31"/>
  <c r="N86" i="31"/>
  <c r="M86" i="31"/>
  <c r="L86" i="31"/>
  <c r="J86" i="31"/>
  <c r="I86" i="31"/>
  <c r="H86" i="31"/>
  <c r="G86" i="31"/>
  <c r="O85" i="31"/>
  <c r="N85" i="31"/>
  <c r="M85" i="31"/>
  <c r="L85" i="31"/>
  <c r="J85" i="31"/>
  <c r="I85" i="31"/>
  <c r="H85" i="31"/>
  <c r="G85" i="31"/>
  <c r="O84" i="31"/>
  <c r="N84" i="31"/>
  <c r="M84" i="31"/>
  <c r="L84" i="31"/>
  <c r="J84" i="31"/>
  <c r="I84" i="31"/>
  <c r="H84" i="31"/>
  <c r="G84" i="31"/>
  <c r="AD77" i="31"/>
  <c r="AC77" i="31"/>
  <c r="AB77" i="31"/>
  <c r="AA77" i="31"/>
  <c r="V77" i="31"/>
  <c r="U77" i="31"/>
  <c r="T77" i="31"/>
  <c r="S77" i="31"/>
  <c r="J77" i="31"/>
  <c r="I77" i="31"/>
  <c r="H77" i="31"/>
  <c r="G77" i="31"/>
  <c r="AD76" i="31"/>
  <c r="AC76" i="31"/>
  <c r="AB76" i="31"/>
  <c r="AA76" i="31"/>
  <c r="V76" i="31"/>
  <c r="U76" i="31"/>
  <c r="T76" i="31"/>
  <c r="S76" i="31"/>
  <c r="J76" i="31"/>
  <c r="I76" i="31"/>
  <c r="H76" i="31"/>
  <c r="G76" i="31"/>
  <c r="AD75" i="31"/>
  <c r="AC75" i="31"/>
  <c r="AB75" i="31"/>
  <c r="AA75" i="31"/>
  <c r="V75" i="31"/>
  <c r="U75" i="31"/>
  <c r="T75" i="31"/>
  <c r="S75" i="31"/>
  <c r="J75" i="31"/>
  <c r="I75" i="31"/>
  <c r="H75" i="31"/>
  <c r="G75" i="31"/>
  <c r="AD74" i="31"/>
  <c r="AC74" i="31"/>
  <c r="AB74" i="31"/>
  <c r="AA74" i="31"/>
  <c r="V74" i="31"/>
  <c r="U74" i="31"/>
  <c r="T74" i="31"/>
  <c r="S74" i="31"/>
  <c r="J74" i="31"/>
  <c r="I74" i="31"/>
  <c r="H74" i="31"/>
  <c r="G74" i="31"/>
  <c r="AD73" i="31"/>
  <c r="AC73" i="31"/>
  <c r="AB73" i="31"/>
  <c r="AA73" i="31"/>
  <c r="V73" i="31"/>
  <c r="U73" i="31"/>
  <c r="T73" i="31"/>
  <c r="S73" i="31"/>
  <c r="J73" i="31"/>
  <c r="I73" i="31"/>
  <c r="H73" i="31"/>
  <c r="G73" i="31"/>
  <c r="AD72" i="31"/>
  <c r="AC72" i="31"/>
  <c r="AB72" i="31"/>
  <c r="AA72" i="31"/>
  <c r="V72" i="31"/>
  <c r="U72" i="31"/>
  <c r="T72" i="31"/>
  <c r="S72" i="31"/>
  <c r="J72" i="31"/>
  <c r="I72" i="31"/>
  <c r="H72" i="31"/>
  <c r="G72" i="31"/>
  <c r="V65" i="31"/>
  <c r="U65" i="31"/>
  <c r="T65" i="31"/>
  <c r="S65" i="31"/>
  <c r="J65" i="31"/>
  <c r="I65" i="31"/>
  <c r="H65" i="31"/>
  <c r="G65" i="31"/>
  <c r="V64" i="31"/>
  <c r="U64" i="31"/>
  <c r="T64" i="31"/>
  <c r="S64" i="31"/>
  <c r="J64" i="31"/>
  <c r="I64" i="31"/>
  <c r="H64" i="31"/>
  <c r="G64" i="31"/>
  <c r="V63" i="31"/>
  <c r="U63" i="31"/>
  <c r="T63" i="31"/>
  <c r="S63" i="31"/>
  <c r="J63" i="31"/>
  <c r="I63" i="31"/>
  <c r="H63" i="31"/>
  <c r="G63" i="31"/>
  <c r="V62" i="31"/>
  <c r="U62" i="31"/>
  <c r="T62" i="31"/>
  <c r="S62" i="31"/>
  <c r="J62" i="31"/>
  <c r="I62" i="31"/>
  <c r="H62" i="31"/>
  <c r="G62" i="31"/>
  <c r="V61" i="31"/>
  <c r="U61" i="31"/>
  <c r="T61" i="31"/>
  <c r="S61" i="31"/>
  <c r="J61" i="31"/>
  <c r="I61" i="31"/>
  <c r="H61" i="31"/>
  <c r="G61" i="31"/>
  <c r="V60" i="31"/>
  <c r="U60" i="31"/>
  <c r="T60" i="31"/>
  <c r="S60" i="31"/>
  <c r="J60" i="31"/>
  <c r="I60" i="31"/>
  <c r="H60" i="31"/>
  <c r="G60" i="31"/>
  <c r="AG49" i="31"/>
  <c r="AF49" i="31"/>
  <c r="AE49" i="31"/>
  <c r="AD49" i="31"/>
  <c r="Y49" i="31"/>
  <c r="X49" i="31"/>
  <c r="W49" i="31"/>
  <c r="V49" i="31"/>
  <c r="L49" i="31"/>
  <c r="K49" i="31"/>
  <c r="J49" i="31"/>
  <c r="I49" i="31"/>
  <c r="AG48" i="31"/>
  <c r="AF48" i="31"/>
  <c r="AE48" i="31"/>
  <c r="AD48" i="31"/>
  <c r="Y48" i="31"/>
  <c r="X48" i="31"/>
  <c r="W48" i="31"/>
  <c r="V48" i="31"/>
  <c r="L48" i="31"/>
  <c r="K48" i="31"/>
  <c r="J48" i="31"/>
  <c r="I48" i="31"/>
  <c r="AG47" i="31"/>
  <c r="AF47" i="31"/>
  <c r="AE47" i="31"/>
  <c r="AD47" i="31"/>
  <c r="Y47" i="31"/>
  <c r="X47" i="31"/>
  <c r="W47" i="31"/>
  <c r="V47" i="31"/>
  <c r="L47" i="31"/>
  <c r="K47" i="31"/>
  <c r="J47" i="31"/>
  <c r="I47" i="31"/>
  <c r="AG46" i="31"/>
  <c r="AF46" i="31"/>
  <c r="AE46" i="31"/>
  <c r="AD46" i="31"/>
  <c r="Y46" i="31"/>
  <c r="X46" i="31"/>
  <c r="W46" i="31"/>
  <c r="V46" i="31"/>
  <c r="L46" i="31"/>
  <c r="K46" i="31"/>
  <c r="J46" i="31"/>
  <c r="I46" i="31"/>
  <c r="AG45" i="31"/>
  <c r="AF45" i="31"/>
  <c r="AE45" i="31"/>
  <c r="AD45" i="31"/>
  <c r="Y45" i="31"/>
  <c r="X45" i="31"/>
  <c r="W45" i="31"/>
  <c r="V45" i="31"/>
  <c r="L45" i="31"/>
  <c r="K45" i="31"/>
  <c r="J45" i="31"/>
  <c r="I45" i="31"/>
  <c r="AG44" i="31"/>
  <c r="AF44" i="31"/>
  <c r="AE44" i="31"/>
  <c r="AD44" i="31"/>
  <c r="Y44" i="31"/>
  <c r="X44" i="31"/>
  <c r="W44" i="31"/>
  <c r="V44" i="31"/>
  <c r="L44" i="31"/>
  <c r="K44" i="31"/>
  <c r="J44" i="31"/>
  <c r="I44" i="31"/>
  <c r="AD101" i="30"/>
  <c r="AC101" i="30"/>
  <c r="AB101" i="30"/>
  <c r="AA101" i="30"/>
  <c r="V101" i="30"/>
  <c r="U101" i="30"/>
  <c r="T101" i="30"/>
  <c r="S101" i="30"/>
  <c r="J101" i="30"/>
  <c r="I101" i="30"/>
  <c r="H101" i="30"/>
  <c r="G101" i="30"/>
  <c r="AD100" i="30"/>
  <c r="AC100" i="30"/>
  <c r="AB100" i="30"/>
  <c r="AA100" i="30"/>
  <c r="V100" i="30"/>
  <c r="U100" i="30"/>
  <c r="T100" i="30"/>
  <c r="S100" i="30"/>
  <c r="J100" i="30"/>
  <c r="I100" i="30"/>
  <c r="H100" i="30"/>
  <c r="G100" i="30"/>
  <c r="AD99" i="30"/>
  <c r="AC99" i="30"/>
  <c r="AB99" i="30"/>
  <c r="AA99" i="30"/>
  <c r="V99" i="30"/>
  <c r="U99" i="30"/>
  <c r="T99" i="30"/>
  <c r="S99" i="30"/>
  <c r="J99" i="30"/>
  <c r="I99" i="30"/>
  <c r="H99" i="30"/>
  <c r="G99" i="30"/>
  <c r="AD98" i="30"/>
  <c r="AC98" i="30"/>
  <c r="AB98" i="30"/>
  <c r="AA98" i="30"/>
  <c r="V98" i="30"/>
  <c r="U98" i="30"/>
  <c r="T98" i="30"/>
  <c r="S98" i="30"/>
  <c r="J98" i="30"/>
  <c r="I98" i="30"/>
  <c r="H98" i="30"/>
  <c r="G98" i="30"/>
  <c r="AD97" i="30"/>
  <c r="AC97" i="30"/>
  <c r="AB97" i="30"/>
  <c r="AA97" i="30"/>
  <c r="V97" i="30"/>
  <c r="U97" i="30"/>
  <c r="T97" i="30"/>
  <c r="S97" i="30"/>
  <c r="J97" i="30"/>
  <c r="I97" i="30"/>
  <c r="H97" i="30"/>
  <c r="G97" i="30"/>
  <c r="AD96" i="30"/>
  <c r="AC96" i="30"/>
  <c r="AB96" i="30"/>
  <c r="AA96" i="30"/>
  <c r="V96" i="30"/>
  <c r="U96" i="30"/>
  <c r="T96" i="30"/>
  <c r="S96" i="30"/>
  <c r="J96" i="30"/>
  <c r="I96" i="30"/>
  <c r="H96" i="30"/>
  <c r="G96" i="30"/>
  <c r="O89" i="30"/>
  <c r="N89" i="30"/>
  <c r="M89" i="30"/>
  <c r="L89" i="30"/>
  <c r="J89" i="30"/>
  <c r="I89" i="30"/>
  <c r="H89" i="30"/>
  <c r="G89" i="30"/>
  <c r="O88" i="30"/>
  <c r="N88" i="30"/>
  <c r="M88" i="30"/>
  <c r="L88" i="30"/>
  <c r="J88" i="30"/>
  <c r="I88" i="30"/>
  <c r="H88" i="30"/>
  <c r="G88" i="30"/>
  <c r="O87" i="30"/>
  <c r="N87" i="30"/>
  <c r="M87" i="30"/>
  <c r="L87" i="30"/>
  <c r="J87" i="30"/>
  <c r="I87" i="30"/>
  <c r="H87" i="30"/>
  <c r="G87" i="30"/>
  <c r="O86" i="30"/>
  <c r="N86" i="30"/>
  <c r="M86" i="30"/>
  <c r="L86" i="30"/>
  <c r="J86" i="30"/>
  <c r="I86" i="30"/>
  <c r="H86" i="30"/>
  <c r="G86" i="30"/>
  <c r="O85" i="30"/>
  <c r="N85" i="30"/>
  <c r="M85" i="30"/>
  <c r="L85" i="30"/>
  <c r="J85" i="30"/>
  <c r="I85" i="30"/>
  <c r="H85" i="30"/>
  <c r="G85" i="30"/>
  <c r="O84" i="30"/>
  <c r="N84" i="30"/>
  <c r="M84" i="30"/>
  <c r="L84" i="30"/>
  <c r="J84" i="30"/>
  <c r="I84" i="30"/>
  <c r="H84" i="30"/>
  <c r="G84" i="30"/>
  <c r="AD77" i="30"/>
  <c r="AC77" i="30"/>
  <c r="AB77" i="30"/>
  <c r="AA77" i="30"/>
  <c r="V77" i="30"/>
  <c r="U77" i="30"/>
  <c r="T77" i="30"/>
  <c r="S77" i="30"/>
  <c r="J77" i="30"/>
  <c r="I77" i="30"/>
  <c r="H77" i="30"/>
  <c r="G77" i="30"/>
  <c r="AD76" i="30"/>
  <c r="AC76" i="30"/>
  <c r="AB76" i="30"/>
  <c r="AA76" i="30"/>
  <c r="V76" i="30"/>
  <c r="U76" i="30"/>
  <c r="T76" i="30"/>
  <c r="S76" i="30"/>
  <c r="J76" i="30"/>
  <c r="I76" i="30"/>
  <c r="H76" i="30"/>
  <c r="G76" i="30"/>
  <c r="AD75" i="30"/>
  <c r="AC75" i="30"/>
  <c r="AB75" i="30"/>
  <c r="AA75" i="30"/>
  <c r="V75" i="30"/>
  <c r="U75" i="30"/>
  <c r="T75" i="30"/>
  <c r="S75" i="30"/>
  <c r="J75" i="30"/>
  <c r="I75" i="30"/>
  <c r="H75" i="30"/>
  <c r="G75" i="30"/>
  <c r="AD74" i="30"/>
  <c r="AC74" i="30"/>
  <c r="AB74" i="30"/>
  <c r="AA74" i="30"/>
  <c r="V74" i="30"/>
  <c r="U74" i="30"/>
  <c r="T74" i="30"/>
  <c r="S74" i="30"/>
  <c r="J74" i="30"/>
  <c r="I74" i="30"/>
  <c r="H74" i="30"/>
  <c r="G74" i="30"/>
  <c r="AD73" i="30"/>
  <c r="AC73" i="30"/>
  <c r="AB73" i="30"/>
  <c r="AA73" i="30"/>
  <c r="V73" i="30"/>
  <c r="U73" i="30"/>
  <c r="T73" i="30"/>
  <c r="S73" i="30"/>
  <c r="J73" i="30"/>
  <c r="I73" i="30"/>
  <c r="H73" i="30"/>
  <c r="G73" i="30"/>
  <c r="AD72" i="30"/>
  <c r="AC72" i="30"/>
  <c r="AB72" i="30"/>
  <c r="AA72" i="30"/>
  <c r="V72" i="30"/>
  <c r="U72" i="30"/>
  <c r="T72" i="30"/>
  <c r="S72" i="30"/>
  <c r="J72" i="30"/>
  <c r="I72" i="30"/>
  <c r="H72" i="30"/>
  <c r="G72" i="30"/>
  <c r="V65" i="30"/>
  <c r="U65" i="30"/>
  <c r="T65" i="30"/>
  <c r="S65" i="30"/>
  <c r="J65" i="30"/>
  <c r="I65" i="30"/>
  <c r="H65" i="30"/>
  <c r="G65" i="30"/>
  <c r="V64" i="30"/>
  <c r="U64" i="30"/>
  <c r="T64" i="30"/>
  <c r="S64" i="30"/>
  <c r="J64" i="30"/>
  <c r="I64" i="30"/>
  <c r="H64" i="30"/>
  <c r="G64" i="30"/>
  <c r="V63" i="30"/>
  <c r="U63" i="30"/>
  <c r="T63" i="30"/>
  <c r="S63" i="30"/>
  <c r="J63" i="30"/>
  <c r="I63" i="30"/>
  <c r="H63" i="30"/>
  <c r="G63" i="30"/>
  <c r="V62" i="30"/>
  <c r="U62" i="30"/>
  <c r="T62" i="30"/>
  <c r="S62" i="30"/>
  <c r="J62" i="30"/>
  <c r="I62" i="30"/>
  <c r="H62" i="30"/>
  <c r="G62" i="30"/>
  <c r="V61" i="30"/>
  <c r="U61" i="30"/>
  <c r="T61" i="30"/>
  <c r="S61" i="30"/>
  <c r="J61" i="30"/>
  <c r="I61" i="30"/>
  <c r="H61" i="30"/>
  <c r="G61" i="30"/>
  <c r="V60" i="30"/>
  <c r="U60" i="30"/>
  <c r="T60" i="30"/>
  <c r="S60" i="30"/>
  <c r="J60" i="30"/>
  <c r="I60" i="30"/>
  <c r="H60" i="30"/>
  <c r="G60" i="30"/>
  <c r="AG49" i="30"/>
  <c r="AF49" i="30"/>
  <c r="AE49" i="30"/>
  <c r="AD49" i="30"/>
  <c r="Y49" i="30"/>
  <c r="X49" i="30"/>
  <c r="W49" i="30"/>
  <c r="V49" i="30"/>
  <c r="L49" i="30"/>
  <c r="K49" i="30"/>
  <c r="J49" i="30"/>
  <c r="I49" i="30"/>
  <c r="AG48" i="30"/>
  <c r="AF48" i="30"/>
  <c r="AE48" i="30"/>
  <c r="AD48" i="30"/>
  <c r="Y48" i="30"/>
  <c r="X48" i="30"/>
  <c r="W48" i="30"/>
  <c r="V48" i="30"/>
  <c r="L48" i="30"/>
  <c r="K48" i="30"/>
  <c r="J48" i="30"/>
  <c r="I48" i="30"/>
  <c r="AG47" i="30"/>
  <c r="AF47" i="30"/>
  <c r="AE47" i="30"/>
  <c r="AD47" i="30"/>
  <c r="Y47" i="30"/>
  <c r="X47" i="30"/>
  <c r="W47" i="30"/>
  <c r="V47" i="30"/>
  <c r="L47" i="30"/>
  <c r="K47" i="30"/>
  <c r="J47" i="30"/>
  <c r="I47" i="30"/>
  <c r="AG46" i="30"/>
  <c r="AF46" i="30"/>
  <c r="AE46" i="30"/>
  <c r="AD46" i="30"/>
  <c r="Y46" i="30"/>
  <c r="X46" i="30"/>
  <c r="W46" i="30"/>
  <c r="V46" i="30"/>
  <c r="L46" i="30"/>
  <c r="K46" i="30"/>
  <c r="J46" i="30"/>
  <c r="I46" i="30"/>
  <c r="AG45" i="30"/>
  <c r="AF45" i="30"/>
  <c r="AE45" i="30"/>
  <c r="AD45" i="30"/>
  <c r="Y45" i="30"/>
  <c r="X45" i="30"/>
  <c r="W45" i="30"/>
  <c r="V45" i="30"/>
  <c r="L45" i="30"/>
  <c r="K45" i="30"/>
  <c r="J45" i="30"/>
  <c r="I45" i="30"/>
  <c r="AG44" i="30"/>
  <c r="AF44" i="30"/>
  <c r="AE44" i="30"/>
  <c r="AD44" i="30"/>
  <c r="Y44" i="30"/>
  <c r="X44" i="30"/>
  <c r="W44" i="30"/>
  <c r="V44" i="30"/>
  <c r="L44" i="30"/>
  <c r="K44" i="30"/>
  <c r="J44" i="30"/>
  <c r="I44" i="30"/>
  <c r="AB101" i="29"/>
  <c r="AA101" i="29"/>
  <c r="T101" i="29"/>
  <c r="S101" i="29"/>
  <c r="H101" i="29"/>
  <c r="G101" i="29"/>
  <c r="AB100" i="29"/>
  <c r="AA100" i="29"/>
  <c r="T100" i="29"/>
  <c r="S100" i="29"/>
  <c r="H100" i="29"/>
  <c r="G100" i="29"/>
  <c r="AB99" i="29"/>
  <c r="AA99" i="29"/>
  <c r="T99" i="29"/>
  <c r="S99" i="29"/>
  <c r="H99" i="29"/>
  <c r="G99" i="29"/>
  <c r="AB98" i="29"/>
  <c r="AA98" i="29"/>
  <c r="T98" i="29"/>
  <c r="S98" i="29"/>
  <c r="H98" i="29"/>
  <c r="G98" i="29"/>
  <c r="AB97" i="29"/>
  <c r="AA97" i="29"/>
  <c r="T97" i="29"/>
  <c r="S97" i="29"/>
  <c r="H97" i="29"/>
  <c r="G97" i="29"/>
  <c r="AB96" i="29"/>
  <c r="AA96" i="29"/>
  <c r="T96" i="29"/>
  <c r="S96" i="29"/>
  <c r="H96" i="29"/>
  <c r="G96" i="29"/>
  <c r="M89" i="29"/>
  <c r="L89" i="29"/>
  <c r="H89" i="29"/>
  <c r="G89" i="29"/>
  <c r="M88" i="29"/>
  <c r="L88" i="29"/>
  <c r="H88" i="29"/>
  <c r="G88" i="29"/>
  <c r="M87" i="29"/>
  <c r="L87" i="29"/>
  <c r="H87" i="29"/>
  <c r="G87" i="29"/>
  <c r="M86" i="29"/>
  <c r="L86" i="29"/>
  <c r="H86" i="29"/>
  <c r="G86" i="29"/>
  <c r="M85" i="29"/>
  <c r="L85" i="29"/>
  <c r="H85" i="29"/>
  <c r="G85" i="29"/>
  <c r="M84" i="29"/>
  <c r="L84" i="29"/>
  <c r="H84" i="29"/>
  <c r="G84" i="29"/>
  <c r="AB77" i="29"/>
  <c r="AA77" i="29"/>
  <c r="T77" i="29"/>
  <c r="S77" i="29"/>
  <c r="H77" i="29"/>
  <c r="G77" i="29"/>
  <c r="AB76" i="29"/>
  <c r="AA76" i="29"/>
  <c r="T76" i="29"/>
  <c r="S76" i="29"/>
  <c r="H76" i="29"/>
  <c r="G76" i="29"/>
  <c r="AB75" i="29"/>
  <c r="AA75" i="29"/>
  <c r="T75" i="29"/>
  <c r="S75" i="29"/>
  <c r="H75" i="29"/>
  <c r="G75" i="29"/>
  <c r="AB74" i="29"/>
  <c r="AA74" i="29"/>
  <c r="T74" i="29"/>
  <c r="S74" i="29"/>
  <c r="H74" i="29"/>
  <c r="G74" i="29"/>
  <c r="AB73" i="29"/>
  <c r="AA73" i="29"/>
  <c r="T73" i="29"/>
  <c r="S73" i="29"/>
  <c r="H73" i="29"/>
  <c r="G73" i="29"/>
  <c r="AB72" i="29"/>
  <c r="AA72" i="29"/>
  <c r="T72" i="29"/>
  <c r="S72" i="29"/>
  <c r="H72" i="29"/>
  <c r="G72" i="29"/>
  <c r="T65" i="29"/>
  <c r="S65" i="29"/>
  <c r="H65" i="29"/>
  <c r="G65" i="29"/>
  <c r="T64" i="29"/>
  <c r="S64" i="29"/>
  <c r="H64" i="29"/>
  <c r="G64" i="29"/>
  <c r="T63" i="29"/>
  <c r="S63" i="29"/>
  <c r="H63" i="29"/>
  <c r="G63" i="29"/>
  <c r="T62" i="29"/>
  <c r="S62" i="29"/>
  <c r="H62" i="29"/>
  <c r="G62" i="29"/>
  <c r="T61" i="29"/>
  <c r="S61" i="29"/>
  <c r="H61" i="29"/>
  <c r="G61" i="29"/>
  <c r="T60" i="29"/>
  <c r="S60" i="29"/>
  <c r="H60" i="29"/>
  <c r="G60" i="29"/>
  <c r="AE49" i="29"/>
  <c r="AD49" i="29"/>
  <c r="W49" i="29"/>
  <c r="V49" i="29"/>
  <c r="J49" i="29"/>
  <c r="I49" i="29"/>
  <c r="AE48" i="29"/>
  <c r="AD48" i="29"/>
  <c r="W48" i="29"/>
  <c r="V48" i="29"/>
  <c r="J48" i="29"/>
  <c r="I48" i="29"/>
  <c r="AE47" i="29"/>
  <c r="AD47" i="29"/>
  <c r="W47" i="29"/>
  <c r="V47" i="29"/>
  <c r="J47" i="29"/>
  <c r="I47" i="29"/>
  <c r="AE46" i="29"/>
  <c r="AD46" i="29"/>
  <c r="W46" i="29"/>
  <c r="V46" i="29"/>
  <c r="J46" i="29"/>
  <c r="I46" i="29"/>
  <c r="AE45" i="29"/>
  <c r="AD45" i="29"/>
  <c r="W45" i="29"/>
  <c r="V45" i="29"/>
  <c r="J45" i="29"/>
  <c r="I45" i="29"/>
  <c r="AE44" i="29"/>
  <c r="AD44" i="29"/>
  <c r="W44" i="29"/>
  <c r="V44" i="29"/>
  <c r="J44" i="29"/>
  <c r="I44" i="29"/>
  <c r="AD101" i="28"/>
  <c r="AC101" i="28"/>
  <c r="AB101" i="28"/>
  <c r="AA101" i="28"/>
  <c r="V101" i="28"/>
  <c r="U101" i="28"/>
  <c r="T101" i="28"/>
  <c r="S101" i="28"/>
  <c r="J101" i="28"/>
  <c r="I101" i="28"/>
  <c r="H101" i="28"/>
  <c r="G101" i="28"/>
  <c r="AD100" i="28"/>
  <c r="AC100" i="28"/>
  <c r="AB100" i="28"/>
  <c r="AA100" i="28"/>
  <c r="V100" i="28"/>
  <c r="U100" i="28"/>
  <c r="T100" i="28"/>
  <c r="S100" i="28"/>
  <c r="J100" i="28"/>
  <c r="I100" i="28"/>
  <c r="H100" i="28"/>
  <c r="G100" i="28"/>
  <c r="AD99" i="28"/>
  <c r="AC99" i="28"/>
  <c r="AB99" i="28"/>
  <c r="AA99" i="28"/>
  <c r="V99" i="28"/>
  <c r="U99" i="28"/>
  <c r="T99" i="28"/>
  <c r="S99" i="28"/>
  <c r="J99" i="28"/>
  <c r="I99" i="28"/>
  <c r="H99" i="28"/>
  <c r="G99" i="28"/>
  <c r="AD98" i="28"/>
  <c r="AC98" i="28"/>
  <c r="AB98" i="28"/>
  <c r="AA98" i="28"/>
  <c r="V98" i="28"/>
  <c r="U98" i="28"/>
  <c r="T98" i="28"/>
  <c r="S98" i="28"/>
  <c r="J98" i="28"/>
  <c r="I98" i="28"/>
  <c r="H98" i="28"/>
  <c r="G98" i="28"/>
  <c r="AD97" i="28"/>
  <c r="AC97" i="28"/>
  <c r="AB97" i="28"/>
  <c r="AA97" i="28"/>
  <c r="V97" i="28"/>
  <c r="U97" i="28"/>
  <c r="T97" i="28"/>
  <c r="S97" i="28"/>
  <c r="J97" i="28"/>
  <c r="I97" i="28"/>
  <c r="H97" i="28"/>
  <c r="G97" i="28"/>
  <c r="AD96" i="28"/>
  <c r="AC96" i="28"/>
  <c r="AB96" i="28"/>
  <c r="AA96" i="28"/>
  <c r="V96" i="28"/>
  <c r="U96" i="28"/>
  <c r="T96" i="28"/>
  <c r="S96" i="28"/>
  <c r="J96" i="28"/>
  <c r="I96" i="28"/>
  <c r="H96" i="28"/>
  <c r="G96" i="28"/>
  <c r="O89" i="28"/>
  <c r="N89" i="28"/>
  <c r="M89" i="28"/>
  <c r="L89" i="28"/>
  <c r="J89" i="28"/>
  <c r="I89" i="28"/>
  <c r="H89" i="28"/>
  <c r="G89" i="28"/>
  <c r="O88" i="28"/>
  <c r="N88" i="28"/>
  <c r="M88" i="28"/>
  <c r="L88" i="28"/>
  <c r="J88" i="28"/>
  <c r="I88" i="28"/>
  <c r="H88" i="28"/>
  <c r="G88" i="28"/>
  <c r="O87" i="28"/>
  <c r="N87" i="28"/>
  <c r="M87" i="28"/>
  <c r="L87" i="28"/>
  <c r="J87" i="28"/>
  <c r="I87" i="28"/>
  <c r="H87" i="28"/>
  <c r="G87" i="28"/>
  <c r="O86" i="28"/>
  <c r="N86" i="28"/>
  <c r="M86" i="28"/>
  <c r="L86" i="28"/>
  <c r="J86" i="28"/>
  <c r="I86" i="28"/>
  <c r="H86" i="28"/>
  <c r="G86" i="28"/>
  <c r="O85" i="28"/>
  <c r="N85" i="28"/>
  <c r="M85" i="28"/>
  <c r="L85" i="28"/>
  <c r="J85" i="28"/>
  <c r="I85" i="28"/>
  <c r="H85" i="28"/>
  <c r="G85" i="28"/>
  <c r="O84" i="28"/>
  <c r="N84" i="28"/>
  <c r="M84" i="28"/>
  <c r="L84" i="28"/>
  <c r="J84" i="28"/>
  <c r="I84" i="28"/>
  <c r="H84" i="28"/>
  <c r="G84" i="28"/>
  <c r="AD77" i="28"/>
  <c r="AC77" i="28"/>
  <c r="AB77" i="28"/>
  <c r="AA77" i="28"/>
  <c r="V77" i="28"/>
  <c r="U77" i="28"/>
  <c r="T77" i="28"/>
  <c r="S77" i="28"/>
  <c r="J77" i="28"/>
  <c r="I77" i="28"/>
  <c r="H77" i="28"/>
  <c r="G77" i="28"/>
  <c r="AD76" i="28"/>
  <c r="AC76" i="28"/>
  <c r="AB76" i="28"/>
  <c r="AA76" i="28"/>
  <c r="V76" i="28"/>
  <c r="U76" i="28"/>
  <c r="T76" i="28"/>
  <c r="S76" i="28"/>
  <c r="J76" i="28"/>
  <c r="I76" i="28"/>
  <c r="H76" i="28"/>
  <c r="G76" i="28"/>
  <c r="AD75" i="28"/>
  <c r="AC75" i="28"/>
  <c r="AB75" i="28"/>
  <c r="AA75" i="28"/>
  <c r="V75" i="28"/>
  <c r="U75" i="28"/>
  <c r="T75" i="28"/>
  <c r="S75" i="28"/>
  <c r="J75" i="28"/>
  <c r="I75" i="28"/>
  <c r="H75" i="28"/>
  <c r="G75" i="28"/>
  <c r="AD74" i="28"/>
  <c r="AC74" i="28"/>
  <c r="AB74" i="28"/>
  <c r="AA74" i="28"/>
  <c r="V74" i="28"/>
  <c r="U74" i="28"/>
  <c r="T74" i="28"/>
  <c r="S74" i="28"/>
  <c r="J74" i="28"/>
  <c r="I74" i="28"/>
  <c r="H74" i="28"/>
  <c r="G74" i="28"/>
  <c r="AD73" i="28"/>
  <c r="AC73" i="28"/>
  <c r="AB73" i="28"/>
  <c r="AA73" i="28"/>
  <c r="V73" i="28"/>
  <c r="U73" i="28"/>
  <c r="T73" i="28"/>
  <c r="S73" i="28"/>
  <c r="J73" i="28"/>
  <c r="I73" i="28"/>
  <c r="H73" i="28"/>
  <c r="G73" i="28"/>
  <c r="AD72" i="28"/>
  <c r="AC72" i="28"/>
  <c r="AB72" i="28"/>
  <c r="AA72" i="28"/>
  <c r="V72" i="28"/>
  <c r="U72" i="28"/>
  <c r="T72" i="28"/>
  <c r="S72" i="28"/>
  <c r="J72" i="28"/>
  <c r="I72" i="28"/>
  <c r="H72" i="28"/>
  <c r="G72" i="28"/>
  <c r="V65" i="28"/>
  <c r="U65" i="28"/>
  <c r="T65" i="28"/>
  <c r="S65" i="28"/>
  <c r="J65" i="28"/>
  <c r="I65" i="28"/>
  <c r="H65" i="28"/>
  <c r="G65" i="28"/>
  <c r="V64" i="28"/>
  <c r="U64" i="28"/>
  <c r="T64" i="28"/>
  <c r="S64" i="28"/>
  <c r="J64" i="28"/>
  <c r="I64" i="28"/>
  <c r="H64" i="28"/>
  <c r="G64" i="28"/>
  <c r="V63" i="28"/>
  <c r="U63" i="28"/>
  <c r="T63" i="28"/>
  <c r="S63" i="28"/>
  <c r="J63" i="28"/>
  <c r="I63" i="28"/>
  <c r="H63" i="28"/>
  <c r="G63" i="28"/>
  <c r="V62" i="28"/>
  <c r="U62" i="28"/>
  <c r="T62" i="28"/>
  <c r="S62" i="28"/>
  <c r="J62" i="28"/>
  <c r="I62" i="28"/>
  <c r="H62" i="28"/>
  <c r="G62" i="28"/>
  <c r="V61" i="28"/>
  <c r="U61" i="28"/>
  <c r="T61" i="28"/>
  <c r="S61" i="28"/>
  <c r="J61" i="28"/>
  <c r="I61" i="28"/>
  <c r="H61" i="28"/>
  <c r="G61" i="28"/>
  <c r="V60" i="28"/>
  <c r="U60" i="28"/>
  <c r="T60" i="28"/>
  <c r="S60" i="28"/>
  <c r="J60" i="28"/>
  <c r="I60" i="28"/>
  <c r="H60" i="28"/>
  <c r="G60" i="28"/>
  <c r="AG49" i="28"/>
  <c r="AF49" i="28"/>
  <c r="AE49" i="28"/>
  <c r="AD49" i="28"/>
  <c r="Y49" i="28"/>
  <c r="X49" i="28"/>
  <c r="W49" i="28"/>
  <c r="V49" i="28"/>
  <c r="L49" i="28"/>
  <c r="K49" i="28"/>
  <c r="J49" i="28"/>
  <c r="I49" i="28"/>
  <c r="AG48" i="28"/>
  <c r="AF48" i="28"/>
  <c r="AE48" i="28"/>
  <c r="AD48" i="28"/>
  <c r="Y48" i="28"/>
  <c r="X48" i="28"/>
  <c r="W48" i="28"/>
  <c r="V48" i="28"/>
  <c r="L48" i="28"/>
  <c r="K48" i="28"/>
  <c r="J48" i="28"/>
  <c r="I48" i="28"/>
  <c r="AG47" i="28"/>
  <c r="AF47" i="28"/>
  <c r="AE47" i="28"/>
  <c r="AD47" i="28"/>
  <c r="Y47" i="28"/>
  <c r="X47" i="28"/>
  <c r="W47" i="28"/>
  <c r="V47" i="28"/>
  <c r="L47" i="28"/>
  <c r="K47" i="28"/>
  <c r="J47" i="28"/>
  <c r="I47" i="28"/>
  <c r="AG46" i="28"/>
  <c r="AF46" i="28"/>
  <c r="AE46" i="28"/>
  <c r="AD46" i="28"/>
  <c r="Y46" i="28"/>
  <c r="X46" i="28"/>
  <c r="W46" i="28"/>
  <c r="V46" i="28"/>
  <c r="L46" i="28"/>
  <c r="K46" i="28"/>
  <c r="J46" i="28"/>
  <c r="I46" i="28"/>
  <c r="AG45" i="28"/>
  <c r="AF45" i="28"/>
  <c r="AE45" i="28"/>
  <c r="AD45" i="28"/>
  <c r="Y45" i="28"/>
  <c r="X45" i="28"/>
  <c r="W45" i="28"/>
  <c r="V45" i="28"/>
  <c r="L45" i="28"/>
  <c r="K45" i="28"/>
  <c r="J45" i="28"/>
  <c r="I45" i="28"/>
  <c r="AG44" i="28"/>
  <c r="AF44" i="28"/>
  <c r="AE44" i="28"/>
  <c r="AD44" i="28"/>
  <c r="Y44" i="28"/>
  <c r="X44" i="28"/>
  <c r="W44" i="28"/>
  <c r="V44" i="28"/>
  <c r="L44" i="28"/>
  <c r="K44" i="28"/>
  <c r="J44" i="28"/>
  <c r="I44" i="28"/>
  <c r="AD101" i="27"/>
  <c r="AC101" i="27"/>
  <c r="AB101" i="27"/>
  <c r="AA101" i="27"/>
  <c r="V101" i="27"/>
  <c r="U101" i="27"/>
  <c r="T101" i="27"/>
  <c r="S101" i="27"/>
  <c r="J101" i="27"/>
  <c r="I101" i="27"/>
  <c r="H101" i="27"/>
  <c r="G101" i="27"/>
  <c r="AD100" i="27"/>
  <c r="AC100" i="27"/>
  <c r="AB100" i="27"/>
  <c r="AA100" i="27"/>
  <c r="V100" i="27"/>
  <c r="U100" i="27"/>
  <c r="T100" i="27"/>
  <c r="S100" i="27"/>
  <c r="J100" i="27"/>
  <c r="I100" i="27"/>
  <c r="H100" i="27"/>
  <c r="G100" i="27"/>
  <c r="AD99" i="27"/>
  <c r="AC99" i="27"/>
  <c r="AB99" i="27"/>
  <c r="AA99" i="27"/>
  <c r="V99" i="27"/>
  <c r="U99" i="27"/>
  <c r="T99" i="27"/>
  <c r="S99" i="27"/>
  <c r="J99" i="27"/>
  <c r="I99" i="27"/>
  <c r="H99" i="27"/>
  <c r="G99" i="27"/>
  <c r="AD98" i="27"/>
  <c r="AC98" i="27"/>
  <c r="AB98" i="27"/>
  <c r="AA98" i="27"/>
  <c r="V98" i="27"/>
  <c r="U98" i="27"/>
  <c r="T98" i="27"/>
  <c r="S98" i="27"/>
  <c r="J98" i="27"/>
  <c r="I98" i="27"/>
  <c r="H98" i="27"/>
  <c r="G98" i="27"/>
  <c r="AD97" i="27"/>
  <c r="AC97" i="27"/>
  <c r="AB97" i="27"/>
  <c r="AA97" i="27"/>
  <c r="V97" i="27"/>
  <c r="U97" i="27"/>
  <c r="T97" i="27"/>
  <c r="S97" i="27"/>
  <c r="J97" i="27"/>
  <c r="I97" i="27"/>
  <c r="H97" i="27"/>
  <c r="G97" i="27"/>
  <c r="AD96" i="27"/>
  <c r="AC96" i="27"/>
  <c r="AB96" i="27"/>
  <c r="AA96" i="27"/>
  <c r="V96" i="27"/>
  <c r="U96" i="27"/>
  <c r="T96" i="27"/>
  <c r="S96" i="27"/>
  <c r="J96" i="27"/>
  <c r="I96" i="27"/>
  <c r="H96" i="27"/>
  <c r="G96" i="27"/>
  <c r="O89" i="27"/>
  <c r="N89" i="27"/>
  <c r="M89" i="27"/>
  <c r="L89" i="27"/>
  <c r="J89" i="27"/>
  <c r="I89" i="27"/>
  <c r="H89" i="27"/>
  <c r="G89" i="27"/>
  <c r="O88" i="27"/>
  <c r="N88" i="27"/>
  <c r="M88" i="27"/>
  <c r="L88" i="27"/>
  <c r="J88" i="27"/>
  <c r="I88" i="27"/>
  <c r="H88" i="27"/>
  <c r="G88" i="27"/>
  <c r="O87" i="27"/>
  <c r="N87" i="27"/>
  <c r="M87" i="27"/>
  <c r="L87" i="27"/>
  <c r="J87" i="27"/>
  <c r="I87" i="27"/>
  <c r="H87" i="27"/>
  <c r="G87" i="27"/>
  <c r="O86" i="27"/>
  <c r="N86" i="27"/>
  <c r="M86" i="27"/>
  <c r="L86" i="27"/>
  <c r="J86" i="27"/>
  <c r="I86" i="27"/>
  <c r="H86" i="27"/>
  <c r="G86" i="27"/>
  <c r="O85" i="27"/>
  <c r="N85" i="27"/>
  <c r="M85" i="27"/>
  <c r="L85" i="27"/>
  <c r="J85" i="27"/>
  <c r="I85" i="27"/>
  <c r="H85" i="27"/>
  <c r="G85" i="27"/>
  <c r="O84" i="27"/>
  <c r="N84" i="27"/>
  <c r="M84" i="27"/>
  <c r="L84" i="27"/>
  <c r="J84" i="27"/>
  <c r="I84" i="27"/>
  <c r="H84" i="27"/>
  <c r="G84" i="27"/>
  <c r="AD77" i="27"/>
  <c r="AC77" i="27"/>
  <c r="AB77" i="27"/>
  <c r="AA77" i="27"/>
  <c r="V77" i="27"/>
  <c r="U77" i="27"/>
  <c r="T77" i="27"/>
  <c r="S77" i="27"/>
  <c r="J77" i="27"/>
  <c r="I77" i="27"/>
  <c r="H77" i="27"/>
  <c r="G77" i="27"/>
  <c r="AD76" i="27"/>
  <c r="AC76" i="27"/>
  <c r="AB76" i="27"/>
  <c r="AA76" i="27"/>
  <c r="V76" i="27"/>
  <c r="U76" i="27"/>
  <c r="T76" i="27"/>
  <c r="S76" i="27"/>
  <c r="J76" i="27"/>
  <c r="I76" i="27"/>
  <c r="H76" i="27"/>
  <c r="G76" i="27"/>
  <c r="AD75" i="27"/>
  <c r="AC75" i="27"/>
  <c r="AB75" i="27"/>
  <c r="AA75" i="27"/>
  <c r="V75" i="27"/>
  <c r="U75" i="27"/>
  <c r="T75" i="27"/>
  <c r="S75" i="27"/>
  <c r="J75" i="27"/>
  <c r="I75" i="27"/>
  <c r="H75" i="27"/>
  <c r="G75" i="27"/>
  <c r="AD74" i="27"/>
  <c r="AC74" i="27"/>
  <c r="AB74" i="27"/>
  <c r="AA74" i="27"/>
  <c r="V74" i="27"/>
  <c r="U74" i="27"/>
  <c r="T74" i="27"/>
  <c r="S74" i="27"/>
  <c r="J74" i="27"/>
  <c r="I74" i="27"/>
  <c r="H74" i="27"/>
  <c r="G74" i="27"/>
  <c r="AD73" i="27"/>
  <c r="AC73" i="27"/>
  <c r="AB73" i="27"/>
  <c r="AA73" i="27"/>
  <c r="V73" i="27"/>
  <c r="U73" i="27"/>
  <c r="T73" i="27"/>
  <c r="S73" i="27"/>
  <c r="J73" i="27"/>
  <c r="I73" i="27"/>
  <c r="H73" i="27"/>
  <c r="G73" i="27"/>
  <c r="AD72" i="27"/>
  <c r="AC72" i="27"/>
  <c r="AB72" i="27"/>
  <c r="AA72" i="27"/>
  <c r="V72" i="27"/>
  <c r="U72" i="27"/>
  <c r="T72" i="27"/>
  <c r="S72" i="27"/>
  <c r="J72" i="27"/>
  <c r="I72" i="27"/>
  <c r="H72" i="27"/>
  <c r="G72" i="27"/>
  <c r="V65" i="27"/>
  <c r="U65" i="27"/>
  <c r="T65" i="27"/>
  <c r="S65" i="27"/>
  <c r="J65" i="27"/>
  <c r="I65" i="27"/>
  <c r="H65" i="27"/>
  <c r="G65" i="27"/>
  <c r="V64" i="27"/>
  <c r="U64" i="27"/>
  <c r="T64" i="27"/>
  <c r="S64" i="27"/>
  <c r="J64" i="27"/>
  <c r="I64" i="27"/>
  <c r="H64" i="27"/>
  <c r="G64" i="27"/>
  <c r="V63" i="27"/>
  <c r="U63" i="27"/>
  <c r="T63" i="27"/>
  <c r="S63" i="27"/>
  <c r="J63" i="27"/>
  <c r="I63" i="27"/>
  <c r="H63" i="27"/>
  <c r="G63" i="27"/>
  <c r="V62" i="27"/>
  <c r="U62" i="27"/>
  <c r="T62" i="27"/>
  <c r="S62" i="27"/>
  <c r="J62" i="27"/>
  <c r="I62" i="27"/>
  <c r="H62" i="27"/>
  <c r="G62" i="27"/>
  <c r="V61" i="27"/>
  <c r="U61" i="27"/>
  <c r="T61" i="27"/>
  <c r="S61" i="27"/>
  <c r="J61" i="27"/>
  <c r="I61" i="27"/>
  <c r="H61" i="27"/>
  <c r="G61" i="27"/>
  <c r="V60" i="27"/>
  <c r="U60" i="27"/>
  <c r="T60" i="27"/>
  <c r="S60" i="27"/>
  <c r="J60" i="27"/>
  <c r="I60" i="27"/>
  <c r="H60" i="27"/>
  <c r="G60" i="27"/>
  <c r="AG49" i="27"/>
  <c r="AF49" i="27"/>
  <c r="AE49" i="27"/>
  <c r="AD49" i="27"/>
  <c r="Y49" i="27"/>
  <c r="X49" i="27"/>
  <c r="W49" i="27"/>
  <c r="V49" i="27"/>
  <c r="L49" i="27"/>
  <c r="K49" i="27"/>
  <c r="J49" i="27"/>
  <c r="I49" i="27"/>
  <c r="AG48" i="27"/>
  <c r="AF48" i="27"/>
  <c r="AE48" i="27"/>
  <c r="AD48" i="27"/>
  <c r="Y48" i="27"/>
  <c r="X48" i="27"/>
  <c r="W48" i="27"/>
  <c r="V48" i="27"/>
  <c r="L48" i="27"/>
  <c r="K48" i="27"/>
  <c r="J48" i="27"/>
  <c r="I48" i="27"/>
  <c r="AG47" i="27"/>
  <c r="AF47" i="27"/>
  <c r="AE47" i="27"/>
  <c r="AD47" i="27"/>
  <c r="Y47" i="27"/>
  <c r="X47" i="27"/>
  <c r="W47" i="27"/>
  <c r="V47" i="27"/>
  <c r="L47" i="27"/>
  <c r="K47" i="27"/>
  <c r="J47" i="27"/>
  <c r="I47" i="27"/>
  <c r="AG46" i="27"/>
  <c r="AF46" i="27"/>
  <c r="AE46" i="27"/>
  <c r="AD46" i="27"/>
  <c r="Y46" i="27"/>
  <c r="X46" i="27"/>
  <c r="W46" i="27"/>
  <c r="V46" i="27"/>
  <c r="L46" i="27"/>
  <c r="K46" i="27"/>
  <c r="J46" i="27"/>
  <c r="I46" i="27"/>
  <c r="AG45" i="27"/>
  <c r="AF45" i="27"/>
  <c r="AE45" i="27"/>
  <c r="AD45" i="27"/>
  <c r="Y45" i="27"/>
  <c r="X45" i="27"/>
  <c r="W45" i="27"/>
  <c r="V45" i="27"/>
  <c r="L45" i="27"/>
  <c r="K45" i="27"/>
  <c r="J45" i="27"/>
  <c r="I45" i="27"/>
  <c r="AG44" i="27"/>
  <c r="AF44" i="27"/>
  <c r="AE44" i="27"/>
  <c r="AD44" i="27"/>
  <c r="Y44" i="27"/>
  <c r="X44" i="27"/>
  <c r="W44" i="27"/>
  <c r="V44" i="27"/>
  <c r="L44" i="27"/>
  <c r="K44" i="27"/>
  <c r="J44" i="27"/>
  <c r="I44" i="27"/>
  <c r="C88" i="24"/>
  <c r="C89" i="24"/>
  <c r="C75" i="24"/>
  <c r="C61" i="24"/>
  <c r="C47" i="24"/>
  <c r="C74" i="24"/>
  <c r="C32" i="24"/>
  <c r="C60" i="24"/>
  <c r="AB101" i="26"/>
  <c r="AA101" i="26"/>
  <c r="T101" i="26"/>
  <c r="S101" i="26"/>
  <c r="H101" i="26"/>
  <c r="G101" i="26"/>
  <c r="AB100" i="26"/>
  <c r="AA100" i="26"/>
  <c r="T100" i="26"/>
  <c r="S100" i="26"/>
  <c r="H100" i="26"/>
  <c r="G100" i="26"/>
  <c r="AB99" i="26"/>
  <c r="AA99" i="26"/>
  <c r="T99" i="26"/>
  <c r="S99" i="26"/>
  <c r="H99" i="26"/>
  <c r="G99" i="26"/>
  <c r="AB98" i="26"/>
  <c r="AA98" i="26"/>
  <c r="T98" i="26"/>
  <c r="S98" i="26"/>
  <c r="H98" i="26"/>
  <c r="G98" i="26"/>
  <c r="AB97" i="26"/>
  <c r="AA97" i="26"/>
  <c r="T97" i="26"/>
  <c r="S97" i="26"/>
  <c r="H97" i="26"/>
  <c r="G97" i="26"/>
  <c r="AB96" i="26"/>
  <c r="AA96" i="26"/>
  <c r="T96" i="26"/>
  <c r="S96" i="26"/>
  <c r="H96" i="26"/>
  <c r="G96" i="26"/>
  <c r="M89" i="26"/>
  <c r="L89" i="26"/>
  <c r="H89" i="26"/>
  <c r="G89" i="26"/>
  <c r="M88" i="26"/>
  <c r="L88" i="26"/>
  <c r="H88" i="26"/>
  <c r="G88" i="26"/>
  <c r="M87" i="26"/>
  <c r="L87" i="26"/>
  <c r="H87" i="26"/>
  <c r="G87" i="26"/>
  <c r="M86" i="26"/>
  <c r="L86" i="26"/>
  <c r="H86" i="26"/>
  <c r="G86" i="26"/>
  <c r="M85" i="26"/>
  <c r="L85" i="26"/>
  <c r="H85" i="26"/>
  <c r="G85" i="26"/>
  <c r="M84" i="26"/>
  <c r="L84" i="26"/>
  <c r="H84" i="26"/>
  <c r="G84" i="26"/>
  <c r="AB77" i="26"/>
  <c r="AA77" i="26"/>
  <c r="T77" i="26"/>
  <c r="S77" i="26"/>
  <c r="H77" i="26"/>
  <c r="G77" i="26"/>
  <c r="AB76" i="26"/>
  <c r="AA76" i="26"/>
  <c r="T76" i="26"/>
  <c r="S76" i="26"/>
  <c r="H76" i="26"/>
  <c r="G76" i="26"/>
  <c r="AB75" i="26"/>
  <c r="AA75" i="26"/>
  <c r="T75" i="26"/>
  <c r="S75" i="26"/>
  <c r="H75" i="26"/>
  <c r="G75" i="26"/>
  <c r="AB74" i="26"/>
  <c r="AA74" i="26"/>
  <c r="T74" i="26"/>
  <c r="S74" i="26"/>
  <c r="H74" i="26"/>
  <c r="G74" i="26"/>
  <c r="AB73" i="26"/>
  <c r="AA73" i="26"/>
  <c r="T73" i="26"/>
  <c r="S73" i="26"/>
  <c r="H73" i="26"/>
  <c r="G73" i="26"/>
  <c r="AB72" i="26"/>
  <c r="AA72" i="26"/>
  <c r="T72" i="26"/>
  <c r="S72" i="26"/>
  <c r="H72" i="26"/>
  <c r="G72" i="26"/>
  <c r="T65" i="26"/>
  <c r="S65" i="26"/>
  <c r="H65" i="26"/>
  <c r="G65" i="26"/>
  <c r="T64" i="26"/>
  <c r="S64" i="26"/>
  <c r="H64" i="26"/>
  <c r="G64" i="26"/>
  <c r="T63" i="26"/>
  <c r="S63" i="26"/>
  <c r="H63" i="26"/>
  <c r="G63" i="26"/>
  <c r="T62" i="26"/>
  <c r="S62" i="26"/>
  <c r="H62" i="26"/>
  <c r="G62" i="26"/>
  <c r="T61" i="26"/>
  <c r="S61" i="26"/>
  <c r="H61" i="26"/>
  <c r="G61" i="26"/>
  <c r="T60" i="26"/>
  <c r="S60" i="26"/>
  <c r="H60" i="26"/>
  <c r="G60" i="26"/>
  <c r="AE49" i="26"/>
  <c r="AD49" i="26"/>
  <c r="W49" i="26"/>
  <c r="V49" i="26"/>
  <c r="J49" i="26"/>
  <c r="I49" i="26"/>
  <c r="AE48" i="26"/>
  <c r="AD48" i="26"/>
  <c r="W48" i="26"/>
  <c r="V48" i="26"/>
  <c r="J48" i="26"/>
  <c r="I48" i="26"/>
  <c r="AE47" i="26"/>
  <c r="AD47" i="26"/>
  <c r="W47" i="26"/>
  <c r="V47" i="26"/>
  <c r="J47" i="26"/>
  <c r="I47" i="26"/>
  <c r="AE46" i="26"/>
  <c r="AD46" i="26"/>
  <c r="W46" i="26"/>
  <c r="V46" i="26"/>
  <c r="J46" i="26"/>
  <c r="I46" i="26"/>
  <c r="AE45" i="26"/>
  <c r="AD45" i="26"/>
  <c r="W45" i="26"/>
  <c r="V45" i="26"/>
  <c r="J45" i="26"/>
  <c r="I45" i="26"/>
  <c r="AE44" i="26"/>
  <c r="AD44" i="26"/>
  <c r="W44" i="26"/>
  <c r="V44" i="26"/>
  <c r="J44" i="26"/>
  <c r="I44" i="26"/>
  <c r="AD101" i="25"/>
  <c r="AC101" i="25"/>
  <c r="AB101" i="25"/>
  <c r="AA101" i="25"/>
  <c r="V101" i="25"/>
  <c r="U101" i="25"/>
  <c r="T101" i="25"/>
  <c r="S101" i="25"/>
  <c r="J101" i="25"/>
  <c r="I101" i="25"/>
  <c r="H101" i="25"/>
  <c r="G101" i="25"/>
  <c r="AD100" i="25"/>
  <c r="AC100" i="25"/>
  <c r="AB100" i="25"/>
  <c r="AA100" i="25"/>
  <c r="V100" i="25"/>
  <c r="U100" i="25"/>
  <c r="T100" i="25"/>
  <c r="S100" i="25"/>
  <c r="J100" i="25"/>
  <c r="I100" i="25"/>
  <c r="H100" i="25"/>
  <c r="G100" i="25"/>
  <c r="AD99" i="25"/>
  <c r="AC99" i="25"/>
  <c r="AB99" i="25"/>
  <c r="AA99" i="25"/>
  <c r="V99" i="25"/>
  <c r="U99" i="25"/>
  <c r="T99" i="25"/>
  <c r="S99" i="25"/>
  <c r="J99" i="25"/>
  <c r="I99" i="25"/>
  <c r="H99" i="25"/>
  <c r="G99" i="25"/>
  <c r="AD98" i="25"/>
  <c r="AC98" i="25"/>
  <c r="AB98" i="25"/>
  <c r="AA98" i="25"/>
  <c r="V98" i="25"/>
  <c r="U98" i="25"/>
  <c r="T98" i="25"/>
  <c r="S98" i="25"/>
  <c r="J98" i="25"/>
  <c r="I98" i="25"/>
  <c r="H98" i="25"/>
  <c r="G98" i="25"/>
  <c r="AD97" i="25"/>
  <c r="AC97" i="25"/>
  <c r="AB97" i="25"/>
  <c r="AA97" i="25"/>
  <c r="V97" i="25"/>
  <c r="U97" i="25"/>
  <c r="T97" i="25"/>
  <c r="S97" i="25"/>
  <c r="J97" i="25"/>
  <c r="I97" i="25"/>
  <c r="H97" i="25"/>
  <c r="G97" i="25"/>
  <c r="AD96" i="25"/>
  <c r="AC96" i="25"/>
  <c r="AB96" i="25"/>
  <c r="AA96" i="25"/>
  <c r="V96" i="25"/>
  <c r="U96" i="25"/>
  <c r="T96" i="25"/>
  <c r="S96" i="25"/>
  <c r="J96" i="25"/>
  <c r="I96" i="25"/>
  <c r="H96" i="25"/>
  <c r="G96" i="25"/>
  <c r="O89" i="25"/>
  <c r="N89" i="25"/>
  <c r="M89" i="25"/>
  <c r="L89" i="25"/>
  <c r="J89" i="25"/>
  <c r="I89" i="25"/>
  <c r="H89" i="25"/>
  <c r="G89" i="25"/>
  <c r="O88" i="25"/>
  <c r="N88" i="25"/>
  <c r="M88" i="25"/>
  <c r="L88" i="25"/>
  <c r="J88" i="25"/>
  <c r="I88" i="25"/>
  <c r="H88" i="25"/>
  <c r="G88" i="25"/>
  <c r="O87" i="25"/>
  <c r="N87" i="25"/>
  <c r="M87" i="25"/>
  <c r="L87" i="25"/>
  <c r="J87" i="25"/>
  <c r="I87" i="25"/>
  <c r="H87" i="25"/>
  <c r="G87" i="25"/>
  <c r="O86" i="25"/>
  <c r="N86" i="25"/>
  <c r="M86" i="25"/>
  <c r="L86" i="25"/>
  <c r="J86" i="25"/>
  <c r="I86" i="25"/>
  <c r="H86" i="25"/>
  <c r="G86" i="25"/>
  <c r="O85" i="25"/>
  <c r="N85" i="25"/>
  <c r="M85" i="25"/>
  <c r="L85" i="25"/>
  <c r="J85" i="25"/>
  <c r="I85" i="25"/>
  <c r="H85" i="25"/>
  <c r="G85" i="25"/>
  <c r="O84" i="25"/>
  <c r="N84" i="25"/>
  <c r="M84" i="25"/>
  <c r="L84" i="25"/>
  <c r="J84" i="25"/>
  <c r="I84" i="25"/>
  <c r="H84" i="25"/>
  <c r="G84" i="25"/>
  <c r="AD77" i="25"/>
  <c r="AC77" i="25"/>
  <c r="AB77" i="25"/>
  <c r="AA77" i="25"/>
  <c r="V77" i="25"/>
  <c r="U77" i="25"/>
  <c r="T77" i="25"/>
  <c r="S77" i="25"/>
  <c r="J77" i="25"/>
  <c r="I77" i="25"/>
  <c r="H77" i="25"/>
  <c r="G77" i="25"/>
  <c r="AD76" i="25"/>
  <c r="AC76" i="25"/>
  <c r="AB76" i="25"/>
  <c r="AA76" i="25"/>
  <c r="V76" i="25"/>
  <c r="U76" i="25"/>
  <c r="T76" i="25"/>
  <c r="S76" i="25"/>
  <c r="J76" i="25"/>
  <c r="I76" i="25"/>
  <c r="H76" i="25"/>
  <c r="G76" i="25"/>
  <c r="AD75" i="25"/>
  <c r="AC75" i="25"/>
  <c r="AB75" i="25"/>
  <c r="AA75" i="25"/>
  <c r="V75" i="25"/>
  <c r="U75" i="25"/>
  <c r="T75" i="25"/>
  <c r="S75" i="25"/>
  <c r="J75" i="25"/>
  <c r="I75" i="25"/>
  <c r="H75" i="25"/>
  <c r="G75" i="25"/>
  <c r="AD74" i="25"/>
  <c r="AC74" i="25"/>
  <c r="AB74" i="25"/>
  <c r="AA74" i="25"/>
  <c r="V74" i="25"/>
  <c r="U74" i="25"/>
  <c r="T74" i="25"/>
  <c r="S74" i="25"/>
  <c r="J74" i="25"/>
  <c r="I74" i="25"/>
  <c r="H74" i="25"/>
  <c r="G74" i="25"/>
  <c r="AD73" i="25"/>
  <c r="AC73" i="25"/>
  <c r="AB73" i="25"/>
  <c r="AA73" i="25"/>
  <c r="V73" i="25"/>
  <c r="U73" i="25"/>
  <c r="T73" i="25"/>
  <c r="S73" i="25"/>
  <c r="J73" i="25"/>
  <c r="I73" i="25"/>
  <c r="H73" i="25"/>
  <c r="G73" i="25"/>
  <c r="AD72" i="25"/>
  <c r="AC72" i="25"/>
  <c r="AB72" i="25"/>
  <c r="AA72" i="25"/>
  <c r="V72" i="25"/>
  <c r="U72" i="25"/>
  <c r="T72" i="25"/>
  <c r="S72" i="25"/>
  <c r="J72" i="25"/>
  <c r="I72" i="25"/>
  <c r="H72" i="25"/>
  <c r="G72" i="25"/>
  <c r="V65" i="25"/>
  <c r="U65" i="25"/>
  <c r="T65" i="25"/>
  <c r="S65" i="25"/>
  <c r="J65" i="25"/>
  <c r="I65" i="25"/>
  <c r="H65" i="25"/>
  <c r="G65" i="25"/>
  <c r="V64" i="25"/>
  <c r="U64" i="25"/>
  <c r="T64" i="25"/>
  <c r="S64" i="25"/>
  <c r="J64" i="25"/>
  <c r="I64" i="25"/>
  <c r="H64" i="25"/>
  <c r="G64" i="25"/>
  <c r="V63" i="25"/>
  <c r="U63" i="25"/>
  <c r="T63" i="25"/>
  <c r="S63" i="25"/>
  <c r="J63" i="25"/>
  <c r="I63" i="25"/>
  <c r="H63" i="25"/>
  <c r="G63" i="25"/>
  <c r="V62" i="25"/>
  <c r="U62" i="25"/>
  <c r="T62" i="25"/>
  <c r="S62" i="25"/>
  <c r="J62" i="25"/>
  <c r="I62" i="25"/>
  <c r="H62" i="25"/>
  <c r="G62" i="25"/>
  <c r="V61" i="25"/>
  <c r="U61" i="25"/>
  <c r="T61" i="25"/>
  <c r="S61" i="25"/>
  <c r="J61" i="25"/>
  <c r="I61" i="25"/>
  <c r="H61" i="25"/>
  <c r="G61" i="25"/>
  <c r="V60" i="25"/>
  <c r="U60" i="25"/>
  <c r="T60" i="25"/>
  <c r="S60" i="25"/>
  <c r="J60" i="25"/>
  <c r="I60" i="25"/>
  <c r="H60" i="25"/>
  <c r="G60" i="25"/>
  <c r="AG49" i="25"/>
  <c r="AF49" i="25"/>
  <c r="AE49" i="25"/>
  <c r="AD49" i="25"/>
  <c r="Y49" i="25"/>
  <c r="X49" i="25"/>
  <c r="W49" i="25"/>
  <c r="V49" i="25"/>
  <c r="L49" i="25"/>
  <c r="K49" i="25"/>
  <c r="J49" i="25"/>
  <c r="I49" i="25"/>
  <c r="AG48" i="25"/>
  <c r="AF48" i="25"/>
  <c r="AE48" i="25"/>
  <c r="AD48" i="25"/>
  <c r="Y48" i="25"/>
  <c r="X48" i="25"/>
  <c r="W48" i="25"/>
  <c r="V48" i="25"/>
  <c r="L48" i="25"/>
  <c r="K48" i="25"/>
  <c r="J48" i="25"/>
  <c r="I48" i="25"/>
  <c r="AG47" i="25"/>
  <c r="AF47" i="25"/>
  <c r="AE47" i="25"/>
  <c r="AD47" i="25"/>
  <c r="Y47" i="25"/>
  <c r="X47" i="25"/>
  <c r="W47" i="25"/>
  <c r="V47" i="25"/>
  <c r="L47" i="25"/>
  <c r="K47" i="25"/>
  <c r="J47" i="25"/>
  <c r="I47" i="25"/>
  <c r="AG46" i="25"/>
  <c r="AF46" i="25"/>
  <c r="AE46" i="25"/>
  <c r="AD46" i="25"/>
  <c r="Y46" i="25"/>
  <c r="X46" i="25"/>
  <c r="W46" i="25"/>
  <c r="V46" i="25"/>
  <c r="L46" i="25"/>
  <c r="K46" i="25"/>
  <c r="J46" i="25"/>
  <c r="I46" i="25"/>
  <c r="AG45" i="25"/>
  <c r="AF45" i="25"/>
  <c r="AE45" i="25"/>
  <c r="AD45" i="25"/>
  <c r="Y45" i="25"/>
  <c r="X45" i="25"/>
  <c r="W45" i="25"/>
  <c r="V45" i="25"/>
  <c r="L45" i="25"/>
  <c r="K45" i="25"/>
  <c r="J45" i="25"/>
  <c r="I45" i="25"/>
  <c r="AG44" i="25"/>
  <c r="AF44" i="25"/>
  <c r="AE44" i="25"/>
  <c r="AD44" i="25"/>
  <c r="Y44" i="25"/>
  <c r="X44" i="25"/>
  <c r="W44" i="25"/>
  <c r="V44" i="25"/>
  <c r="L44" i="25"/>
  <c r="K44" i="25"/>
  <c r="J44" i="25"/>
  <c r="I44" i="25"/>
  <c r="C33" i="24"/>
  <c r="C19" i="24"/>
  <c r="C5" i="24"/>
  <c r="C18" i="24"/>
  <c r="C4" i="24"/>
  <c r="C117" i="24"/>
  <c r="C116" i="24"/>
  <c r="C103" i="24"/>
  <c r="C102" i="24"/>
  <c r="C46" i="24"/>
  <c r="K51" i="19" l="1"/>
  <c r="I51" i="19"/>
  <c r="H51" i="19"/>
  <c r="G51" i="19"/>
  <c r="L51" i="19" s="1"/>
  <c r="K50" i="19"/>
  <c r="I50" i="19"/>
  <c r="H50" i="19"/>
  <c r="G50" i="19"/>
  <c r="L50" i="19" s="1"/>
  <c r="K48" i="19"/>
  <c r="I48" i="19"/>
  <c r="H48" i="19"/>
  <c r="G48" i="19"/>
  <c r="L48" i="19" s="1"/>
  <c r="K47" i="19"/>
  <c r="I47" i="19"/>
  <c r="H47" i="19"/>
  <c r="G47" i="19"/>
  <c r="L47" i="19" s="1"/>
  <c r="K46" i="19"/>
  <c r="I46" i="19"/>
  <c r="H46" i="19"/>
  <c r="G46" i="19"/>
  <c r="L46" i="19" s="1"/>
  <c r="I41" i="19"/>
  <c r="H41" i="19"/>
  <c r="G41" i="19"/>
  <c r="I40" i="19"/>
  <c r="H40" i="19"/>
  <c r="G40" i="19"/>
  <c r="I39" i="19"/>
  <c r="H39" i="19"/>
  <c r="G39" i="19"/>
  <c r="I38" i="19"/>
  <c r="H38" i="19"/>
  <c r="G38" i="19"/>
  <c r="I37" i="19"/>
  <c r="H37" i="19"/>
  <c r="G37" i="19"/>
  <c r="I36" i="19"/>
  <c r="H36" i="19"/>
  <c r="G36" i="19"/>
  <c r="I31" i="19"/>
  <c r="H31" i="19"/>
  <c r="G31" i="19"/>
  <c r="I30" i="19"/>
  <c r="H30" i="19"/>
  <c r="G30" i="19"/>
  <c r="I28" i="19"/>
  <c r="H28" i="19"/>
  <c r="G28" i="19"/>
  <c r="I27" i="19"/>
  <c r="H27" i="19"/>
  <c r="G27" i="19"/>
  <c r="I26" i="19"/>
  <c r="H26" i="19"/>
  <c r="G26" i="19"/>
  <c r="K21" i="19"/>
  <c r="L21" i="19"/>
  <c r="K20" i="19"/>
  <c r="L20" i="19"/>
  <c r="K19" i="19"/>
  <c r="L19" i="19"/>
  <c r="K18" i="19"/>
  <c r="K17" i="19"/>
  <c r="L17" i="19"/>
  <c r="K16" i="19"/>
  <c r="L16" i="19"/>
  <c r="O11" i="19"/>
  <c r="K11" i="19" s="1"/>
  <c r="L11" i="19"/>
  <c r="L10" i="19"/>
  <c r="K10" i="19"/>
  <c r="O9" i="19"/>
  <c r="L9" i="19" s="1"/>
  <c r="K9" i="19"/>
  <c r="O7" i="19"/>
  <c r="K7" i="19" s="1"/>
  <c r="L7" i="19"/>
  <c r="O6" i="19"/>
  <c r="L6" i="19"/>
  <c r="K6" i="19"/>
  <c r="N87" i="32" l="1"/>
  <c r="I101" i="32"/>
  <c r="I100" i="32"/>
  <c r="I99" i="32"/>
  <c r="I98" i="32"/>
  <c r="I97" i="32"/>
  <c r="I96" i="32"/>
  <c r="N88" i="32"/>
  <c r="I87" i="32"/>
  <c r="N85" i="32"/>
  <c r="I84" i="32"/>
  <c r="I77" i="32"/>
  <c r="I76" i="32"/>
  <c r="I75" i="32"/>
  <c r="I74" i="32"/>
  <c r="I73" i="32"/>
  <c r="I72" i="32"/>
  <c r="U64" i="32"/>
  <c r="I63" i="32"/>
  <c r="U61" i="32"/>
  <c r="I60" i="32"/>
  <c r="K49" i="32"/>
  <c r="K48" i="32"/>
  <c r="K47" i="32"/>
  <c r="K46" i="32"/>
  <c r="K45" i="32"/>
  <c r="K44" i="32"/>
  <c r="I101" i="29"/>
  <c r="I100" i="29"/>
  <c r="I99" i="29"/>
  <c r="I98" i="29"/>
  <c r="I97" i="29"/>
  <c r="I96" i="29"/>
  <c r="N88" i="29"/>
  <c r="I87" i="29"/>
  <c r="N85" i="29"/>
  <c r="I84" i="29"/>
  <c r="I77" i="29"/>
  <c r="I76" i="29"/>
  <c r="I75" i="29"/>
  <c r="I74" i="29"/>
  <c r="I73" i="29"/>
  <c r="I72" i="29"/>
  <c r="U64" i="29"/>
  <c r="I63" i="29"/>
  <c r="U61" i="29"/>
  <c r="I60" i="29"/>
  <c r="K49" i="29"/>
  <c r="K48" i="29"/>
  <c r="K47" i="29"/>
  <c r="K46" i="29"/>
  <c r="K45" i="29"/>
  <c r="K44" i="29"/>
  <c r="AC101" i="26"/>
  <c r="AC100" i="26"/>
  <c r="AC99" i="26"/>
  <c r="AC98" i="26"/>
  <c r="AC97" i="26"/>
  <c r="AC96" i="26"/>
  <c r="N89" i="26"/>
  <c r="I88" i="26"/>
  <c r="N86" i="26"/>
  <c r="I85" i="26"/>
  <c r="AC77" i="26"/>
  <c r="AC76" i="26"/>
  <c r="AC75" i="26"/>
  <c r="AC74" i="26"/>
  <c r="AC73" i="26"/>
  <c r="AC72" i="26"/>
  <c r="U65" i="26"/>
  <c r="I64" i="26"/>
  <c r="U62" i="26"/>
  <c r="I61" i="26"/>
  <c r="AF49" i="26"/>
  <c r="AF48" i="26"/>
  <c r="AF47" i="26"/>
  <c r="AF46" i="26"/>
  <c r="AF45" i="26"/>
  <c r="AF44" i="26"/>
  <c r="U96" i="32"/>
  <c r="U77" i="32"/>
  <c r="U98" i="32"/>
  <c r="N84" i="32"/>
  <c r="I89" i="32"/>
  <c r="AC101" i="32"/>
  <c r="AC100" i="32"/>
  <c r="AC99" i="32"/>
  <c r="AC98" i="32"/>
  <c r="AC97" i="32"/>
  <c r="AC96" i="32"/>
  <c r="N89" i="32"/>
  <c r="I88" i="32"/>
  <c r="N86" i="32"/>
  <c r="I85" i="32"/>
  <c r="AC77" i="32"/>
  <c r="AC76" i="32"/>
  <c r="AC75" i="32"/>
  <c r="AC74" i="32"/>
  <c r="AC73" i="32"/>
  <c r="AC72" i="32"/>
  <c r="U65" i="32"/>
  <c r="I64" i="32"/>
  <c r="U62" i="32"/>
  <c r="I61" i="32"/>
  <c r="AF49" i="32"/>
  <c r="AF48" i="32"/>
  <c r="AF47" i="32"/>
  <c r="AF46" i="32"/>
  <c r="AF45" i="32"/>
  <c r="AF44" i="32"/>
  <c r="AC101" i="29"/>
  <c r="AC100" i="29"/>
  <c r="AC99" i="29"/>
  <c r="AC98" i="29"/>
  <c r="AC97" i="29"/>
  <c r="AC96" i="29"/>
  <c r="N89" i="29"/>
  <c r="I88" i="29"/>
  <c r="N86" i="29"/>
  <c r="I85" i="29"/>
  <c r="AC77" i="29"/>
  <c r="AC76" i="29"/>
  <c r="AC75" i="29"/>
  <c r="AC74" i="29"/>
  <c r="AC73" i="29"/>
  <c r="AC72" i="29"/>
  <c r="U65" i="29"/>
  <c r="I64" i="29"/>
  <c r="U62" i="29"/>
  <c r="I61" i="29"/>
  <c r="AF49" i="29"/>
  <c r="AF48" i="29"/>
  <c r="AF47" i="29"/>
  <c r="AF46" i="29"/>
  <c r="AF45" i="29"/>
  <c r="AF44" i="29"/>
  <c r="U101" i="26"/>
  <c r="U100" i="26"/>
  <c r="U99" i="26"/>
  <c r="U98" i="26"/>
  <c r="U97" i="26"/>
  <c r="U96" i="26"/>
  <c r="I89" i="26"/>
  <c r="N87" i="26"/>
  <c r="I86" i="26"/>
  <c r="N84" i="26"/>
  <c r="U77" i="26"/>
  <c r="U76" i="26"/>
  <c r="U75" i="26"/>
  <c r="U74" i="26"/>
  <c r="U73" i="26"/>
  <c r="U72" i="26"/>
  <c r="I65" i="26"/>
  <c r="U63" i="26"/>
  <c r="I62" i="26"/>
  <c r="U60" i="26"/>
  <c r="X49" i="26"/>
  <c r="X48" i="26"/>
  <c r="X47" i="26"/>
  <c r="X46" i="26"/>
  <c r="X45" i="26"/>
  <c r="X44" i="26"/>
  <c r="U100" i="32"/>
  <c r="U99" i="32"/>
  <c r="U101" i="32"/>
  <c r="U97" i="32"/>
  <c r="U76" i="32"/>
  <c r="U74" i="32"/>
  <c r="X46" i="32"/>
  <c r="N84" i="29"/>
  <c r="K48" i="26"/>
  <c r="U60" i="29"/>
  <c r="I62" i="32"/>
  <c r="U97" i="29"/>
  <c r="I65" i="29"/>
  <c r="I97" i="26"/>
  <c r="U64" i="26"/>
  <c r="I76" i="26"/>
  <c r="X44" i="32"/>
  <c r="U76" i="29"/>
  <c r="X46" i="29"/>
  <c r="K46" i="26"/>
  <c r="N87" i="29"/>
  <c r="X49" i="32"/>
  <c r="I89" i="29"/>
  <c r="I62" i="29"/>
  <c r="N88" i="26"/>
  <c r="U61" i="26"/>
  <c r="U72" i="32"/>
  <c r="U100" i="29"/>
  <c r="U74" i="29"/>
  <c r="X44" i="29"/>
  <c r="I100" i="26"/>
  <c r="I74" i="26"/>
  <c r="K44" i="26"/>
  <c r="X47" i="32"/>
  <c r="I86" i="29"/>
  <c r="X49" i="29"/>
  <c r="N85" i="26"/>
  <c r="K49" i="26"/>
  <c r="U75" i="29"/>
  <c r="U63" i="32"/>
  <c r="U98" i="29"/>
  <c r="U72" i="29"/>
  <c r="I98" i="26"/>
  <c r="I72" i="26"/>
  <c r="X45" i="29"/>
  <c r="I75" i="26"/>
  <c r="I86" i="32"/>
  <c r="X45" i="32"/>
  <c r="U77" i="29"/>
  <c r="X47" i="29"/>
  <c r="I77" i="26"/>
  <c r="K47" i="26"/>
  <c r="U73" i="32"/>
  <c r="I101" i="26"/>
  <c r="U75" i="32"/>
  <c r="U60" i="32"/>
  <c r="U96" i="29"/>
  <c r="U63" i="29"/>
  <c r="I96" i="26"/>
  <c r="I63" i="26"/>
  <c r="U101" i="29"/>
  <c r="K45" i="26"/>
  <c r="X48" i="32"/>
  <c r="I87" i="26"/>
  <c r="I65" i="32"/>
  <c r="U99" i="29"/>
  <c r="U73" i="29"/>
  <c r="I99" i="26"/>
  <c r="I73" i="26"/>
  <c r="X48" i="29"/>
  <c r="I84" i="26"/>
  <c r="I60" i="26"/>
  <c r="L18" i="19"/>
  <c r="V96" i="32" l="1"/>
  <c r="V72" i="32"/>
  <c r="Y45" i="32"/>
  <c r="V99" i="29"/>
  <c r="V76" i="29"/>
  <c r="V74" i="29"/>
  <c r="J65" i="29"/>
  <c r="Y48" i="29"/>
  <c r="J87" i="26"/>
  <c r="J63" i="26"/>
  <c r="L46" i="26"/>
  <c r="J101" i="32"/>
  <c r="J100" i="32"/>
  <c r="J99" i="32"/>
  <c r="J98" i="32"/>
  <c r="J97" i="32"/>
  <c r="J96" i="32"/>
  <c r="O88" i="32"/>
  <c r="J87" i="32"/>
  <c r="O85" i="32"/>
  <c r="J84" i="32"/>
  <c r="J77" i="32"/>
  <c r="J76" i="32"/>
  <c r="J75" i="32"/>
  <c r="J74" i="32"/>
  <c r="J73" i="32"/>
  <c r="J72" i="32"/>
  <c r="V64" i="32"/>
  <c r="J63" i="32"/>
  <c r="V61" i="32"/>
  <c r="J60" i="32"/>
  <c r="L49" i="32"/>
  <c r="L48" i="32"/>
  <c r="L47" i="32"/>
  <c r="L46" i="32"/>
  <c r="L45" i="32"/>
  <c r="L44" i="32"/>
  <c r="J101" i="29"/>
  <c r="J100" i="29"/>
  <c r="J99" i="29"/>
  <c r="J98" i="29"/>
  <c r="J97" i="29"/>
  <c r="J96" i="29"/>
  <c r="O88" i="29"/>
  <c r="J87" i="29"/>
  <c r="O85" i="29"/>
  <c r="J84" i="29"/>
  <c r="J77" i="29"/>
  <c r="J76" i="29"/>
  <c r="J75" i="29"/>
  <c r="J74" i="29"/>
  <c r="J73" i="29"/>
  <c r="J72" i="29"/>
  <c r="V64" i="29"/>
  <c r="J63" i="29"/>
  <c r="V61" i="29"/>
  <c r="J60" i="29"/>
  <c r="L49" i="29"/>
  <c r="L48" i="29"/>
  <c r="L47" i="29"/>
  <c r="L46" i="29"/>
  <c r="L45" i="29"/>
  <c r="L44" i="29"/>
  <c r="AD101" i="26"/>
  <c r="AD100" i="26"/>
  <c r="AD99" i="26"/>
  <c r="AD98" i="26"/>
  <c r="AD97" i="26"/>
  <c r="AD96" i="26"/>
  <c r="O89" i="26"/>
  <c r="J88" i="26"/>
  <c r="O86" i="26"/>
  <c r="J85" i="26"/>
  <c r="AD77" i="26"/>
  <c r="AD76" i="26"/>
  <c r="AD75" i="26"/>
  <c r="AD74" i="26"/>
  <c r="AD73" i="26"/>
  <c r="AD72" i="26"/>
  <c r="V65" i="26"/>
  <c r="J64" i="26"/>
  <c r="V62" i="26"/>
  <c r="J61" i="26"/>
  <c r="AG49" i="26"/>
  <c r="AG48" i="26"/>
  <c r="AG47" i="26"/>
  <c r="AG46" i="26"/>
  <c r="AG45" i="26"/>
  <c r="AG44" i="26"/>
  <c r="V98" i="32"/>
  <c r="V75" i="32"/>
  <c r="Y49" i="32"/>
  <c r="J86" i="29"/>
  <c r="J96" i="26"/>
  <c r="V97" i="32"/>
  <c r="V77" i="32"/>
  <c r="J65" i="32"/>
  <c r="Y47" i="32"/>
  <c r="O87" i="29"/>
  <c r="V99" i="32"/>
  <c r="Y46" i="32"/>
  <c r="O84" i="29"/>
  <c r="V63" i="29"/>
  <c r="Y44" i="29"/>
  <c r="J100" i="26"/>
  <c r="J75" i="26"/>
  <c r="J60" i="26"/>
  <c r="J86" i="32"/>
  <c r="V76" i="32"/>
  <c r="V73" i="32"/>
  <c r="Y48" i="32"/>
  <c r="V101" i="29"/>
  <c r="V77" i="29"/>
  <c r="V75" i="29"/>
  <c r="V73" i="29"/>
  <c r="J62" i="29"/>
  <c r="Y46" i="29"/>
  <c r="J97" i="26"/>
  <c r="J73" i="26"/>
  <c r="L49" i="26"/>
  <c r="AD101" i="32"/>
  <c r="AD100" i="32"/>
  <c r="AD99" i="32"/>
  <c r="AD98" i="32"/>
  <c r="AD97" i="32"/>
  <c r="AD96" i="32"/>
  <c r="O89" i="32"/>
  <c r="J88" i="32"/>
  <c r="O86" i="32"/>
  <c r="J85" i="32"/>
  <c r="AD77" i="32"/>
  <c r="AD76" i="32"/>
  <c r="AD75" i="32"/>
  <c r="AD74" i="32"/>
  <c r="AD73" i="32"/>
  <c r="AD72" i="32"/>
  <c r="V65" i="32"/>
  <c r="J64" i="32"/>
  <c r="V62" i="32"/>
  <c r="J61" i="32"/>
  <c r="AG49" i="32"/>
  <c r="AG48" i="32"/>
  <c r="AG47" i="32"/>
  <c r="AG46" i="32"/>
  <c r="AG45" i="32"/>
  <c r="AG44" i="32"/>
  <c r="AD101" i="29"/>
  <c r="AD100" i="29"/>
  <c r="AD99" i="29"/>
  <c r="AD98" i="29"/>
  <c r="AD97" i="29"/>
  <c r="AD96" i="29"/>
  <c r="O89" i="29"/>
  <c r="J88" i="29"/>
  <c r="O86" i="29"/>
  <c r="J85" i="29"/>
  <c r="AD77" i="29"/>
  <c r="AD76" i="29"/>
  <c r="AD75" i="29"/>
  <c r="AD74" i="29"/>
  <c r="AD73" i="29"/>
  <c r="AD72" i="29"/>
  <c r="V65" i="29"/>
  <c r="J64" i="29"/>
  <c r="V62" i="29"/>
  <c r="J61" i="29"/>
  <c r="AG49" i="29"/>
  <c r="AG48" i="29"/>
  <c r="AG47" i="29"/>
  <c r="AG46" i="29"/>
  <c r="AG45" i="29"/>
  <c r="AG44" i="29"/>
  <c r="V101" i="26"/>
  <c r="V100" i="26"/>
  <c r="V99" i="26"/>
  <c r="V98" i="26"/>
  <c r="V97" i="26"/>
  <c r="V96" i="26"/>
  <c r="J89" i="26"/>
  <c r="O87" i="26"/>
  <c r="J86" i="26"/>
  <c r="O84" i="26"/>
  <c r="V77" i="26"/>
  <c r="V76" i="26"/>
  <c r="V75" i="26"/>
  <c r="V74" i="26"/>
  <c r="V73" i="26"/>
  <c r="V72" i="26"/>
  <c r="J65" i="26"/>
  <c r="V63" i="26"/>
  <c r="J62" i="26"/>
  <c r="V60" i="26"/>
  <c r="Y49" i="26"/>
  <c r="Y48" i="26"/>
  <c r="Y47" i="26"/>
  <c r="Y46" i="26"/>
  <c r="Y45" i="26"/>
  <c r="Y44" i="26"/>
  <c r="O87" i="32"/>
  <c r="J62" i="32"/>
  <c r="Y44" i="32"/>
  <c r="J89" i="29"/>
  <c r="Y49" i="29"/>
  <c r="O85" i="26"/>
  <c r="V100" i="32"/>
  <c r="V98" i="29"/>
  <c r="V60" i="29"/>
  <c r="J99" i="26"/>
  <c r="L45" i="26"/>
  <c r="V101" i="32"/>
  <c r="V63" i="32"/>
  <c r="V100" i="29"/>
  <c r="V72" i="29"/>
  <c r="Y47" i="29"/>
  <c r="J98" i="26"/>
  <c r="J76" i="26"/>
  <c r="J72" i="26"/>
  <c r="L47" i="26"/>
  <c r="O84" i="32"/>
  <c r="V74" i="32"/>
  <c r="V60" i="32"/>
  <c r="V96" i="29"/>
  <c r="Y45" i="29"/>
  <c r="O88" i="26"/>
  <c r="V61" i="26"/>
  <c r="J89" i="32"/>
  <c r="V97" i="29"/>
  <c r="J101" i="26"/>
  <c r="J84" i="26"/>
  <c r="J77" i="26"/>
  <c r="J74" i="26"/>
  <c r="V64" i="26"/>
  <c r="L48" i="26"/>
  <c r="L44" i="26"/>
  <c r="AD101" i="3"/>
  <c r="AC101" i="3"/>
  <c r="AB101" i="3"/>
  <c r="AA101" i="3"/>
  <c r="V101" i="3"/>
  <c r="U101" i="3"/>
  <c r="T101" i="3"/>
  <c r="S101" i="3"/>
  <c r="J101" i="3"/>
  <c r="I101" i="3"/>
  <c r="H101" i="3"/>
  <c r="G101" i="3"/>
  <c r="AD100" i="3"/>
  <c r="AC100" i="3"/>
  <c r="AB100" i="3"/>
  <c r="AA100" i="3"/>
  <c r="V100" i="3"/>
  <c r="U100" i="3"/>
  <c r="T100" i="3"/>
  <c r="S100" i="3"/>
  <c r="J100" i="3"/>
  <c r="I100" i="3"/>
  <c r="H100" i="3"/>
  <c r="G100" i="3"/>
  <c r="AD99" i="3"/>
  <c r="AC99" i="3"/>
  <c r="AB99" i="3"/>
  <c r="AA99" i="3"/>
  <c r="V99" i="3"/>
  <c r="U99" i="3"/>
  <c r="T99" i="3"/>
  <c r="S99" i="3"/>
  <c r="J99" i="3"/>
  <c r="I99" i="3"/>
  <c r="H99" i="3"/>
  <c r="G99" i="3"/>
  <c r="AD98" i="3"/>
  <c r="AC98" i="3"/>
  <c r="AB98" i="3"/>
  <c r="AA98" i="3"/>
  <c r="V98" i="3"/>
  <c r="U98" i="3"/>
  <c r="T98" i="3"/>
  <c r="S98" i="3"/>
  <c r="J98" i="3"/>
  <c r="I98" i="3"/>
  <c r="H98" i="3"/>
  <c r="G98" i="3"/>
  <c r="AD97" i="3"/>
  <c r="AC97" i="3"/>
  <c r="AB97" i="3"/>
  <c r="AA97" i="3"/>
  <c r="V97" i="3"/>
  <c r="U97" i="3"/>
  <c r="T97" i="3"/>
  <c r="S97" i="3"/>
  <c r="J97" i="3"/>
  <c r="I97" i="3"/>
  <c r="H97" i="3"/>
  <c r="G97" i="3"/>
  <c r="AD96" i="3"/>
  <c r="AC96" i="3"/>
  <c r="AB96" i="3"/>
  <c r="AA96" i="3"/>
  <c r="V96" i="3"/>
  <c r="U96" i="3"/>
  <c r="T96" i="3"/>
  <c r="S96" i="3"/>
  <c r="J96" i="3"/>
  <c r="I96" i="3"/>
  <c r="H96" i="3"/>
  <c r="G96" i="3"/>
  <c r="G84" i="3"/>
  <c r="O89" i="3"/>
  <c r="N89" i="3"/>
  <c r="M89" i="3"/>
  <c r="L89" i="3"/>
  <c r="J89" i="3"/>
  <c r="I89" i="3"/>
  <c r="H89" i="3"/>
  <c r="G89" i="3"/>
  <c r="O88" i="3"/>
  <c r="N88" i="3"/>
  <c r="M88" i="3"/>
  <c r="L88" i="3"/>
  <c r="J88" i="3"/>
  <c r="I88" i="3"/>
  <c r="H88" i="3"/>
  <c r="G88" i="3"/>
  <c r="O87" i="3"/>
  <c r="N87" i="3"/>
  <c r="M87" i="3"/>
  <c r="L87" i="3"/>
  <c r="J87" i="3"/>
  <c r="I87" i="3"/>
  <c r="H87" i="3"/>
  <c r="G87" i="3"/>
  <c r="O86" i="3"/>
  <c r="N86" i="3"/>
  <c r="M86" i="3"/>
  <c r="L86" i="3"/>
  <c r="J86" i="3"/>
  <c r="I86" i="3"/>
  <c r="H86" i="3"/>
  <c r="G86" i="3"/>
  <c r="O85" i="3"/>
  <c r="N85" i="3"/>
  <c r="M85" i="3"/>
  <c r="L85" i="3"/>
  <c r="J85" i="3"/>
  <c r="I85" i="3"/>
  <c r="H85" i="3"/>
  <c r="G85" i="3"/>
  <c r="O84" i="3"/>
  <c r="N84" i="3"/>
  <c r="M84" i="3"/>
  <c r="L84" i="3"/>
  <c r="J84" i="3"/>
  <c r="I84" i="3"/>
  <c r="H84" i="3"/>
  <c r="AB72" i="3"/>
  <c r="AC72" i="3"/>
  <c r="AD72" i="3"/>
  <c r="AB73" i="3"/>
  <c r="AC73" i="3"/>
  <c r="AD73" i="3"/>
  <c r="AB74" i="3"/>
  <c r="AC74" i="3"/>
  <c r="AD74" i="3"/>
  <c r="AB75" i="3"/>
  <c r="AC75" i="3"/>
  <c r="AD75" i="3"/>
  <c r="AB76" i="3"/>
  <c r="AC76" i="3"/>
  <c r="AD76" i="3"/>
  <c r="AB77" i="3"/>
  <c r="AC77" i="3"/>
  <c r="AD77" i="3"/>
  <c r="AA73" i="3"/>
  <c r="AA74" i="3"/>
  <c r="AA75" i="3"/>
  <c r="AA76" i="3"/>
  <c r="AA77" i="3"/>
  <c r="AA72" i="3"/>
  <c r="T72" i="3"/>
  <c r="U72" i="3"/>
  <c r="V72" i="3"/>
  <c r="T73" i="3"/>
  <c r="U73" i="3"/>
  <c r="V73" i="3"/>
  <c r="T74" i="3"/>
  <c r="U74" i="3"/>
  <c r="V74" i="3"/>
  <c r="T75" i="3"/>
  <c r="U75" i="3"/>
  <c r="V75" i="3"/>
  <c r="T76" i="3"/>
  <c r="U76" i="3"/>
  <c r="V76" i="3"/>
  <c r="T77" i="3"/>
  <c r="U77" i="3"/>
  <c r="V77" i="3"/>
  <c r="S73" i="3"/>
  <c r="S74" i="3"/>
  <c r="S75" i="3"/>
  <c r="S76" i="3"/>
  <c r="S77" i="3"/>
  <c r="S72" i="3"/>
  <c r="G72" i="3"/>
  <c r="H72" i="3"/>
  <c r="I72" i="3"/>
  <c r="J72" i="3"/>
  <c r="H73" i="3"/>
  <c r="I73" i="3"/>
  <c r="J73" i="3"/>
  <c r="H74" i="3"/>
  <c r="I74" i="3"/>
  <c r="J74" i="3"/>
  <c r="H75" i="3"/>
  <c r="I75" i="3"/>
  <c r="J75" i="3"/>
  <c r="H76" i="3"/>
  <c r="I76" i="3"/>
  <c r="J76" i="3"/>
  <c r="H77" i="3"/>
  <c r="I77" i="3"/>
  <c r="J77" i="3"/>
  <c r="G73" i="3"/>
  <c r="G74" i="3"/>
  <c r="G75" i="3"/>
  <c r="G76" i="3"/>
  <c r="G77" i="3"/>
  <c r="G60" i="3"/>
  <c r="H60" i="3" l="1"/>
  <c r="I60" i="3"/>
  <c r="J60" i="3"/>
  <c r="H61" i="3"/>
  <c r="I61" i="3"/>
  <c r="J61" i="3"/>
  <c r="H62" i="3"/>
  <c r="I62" i="3"/>
  <c r="J62" i="3"/>
  <c r="H63" i="3"/>
  <c r="I63" i="3"/>
  <c r="J63" i="3"/>
  <c r="H64" i="3"/>
  <c r="I64" i="3"/>
  <c r="J64" i="3"/>
  <c r="H65" i="3"/>
  <c r="I65" i="3"/>
  <c r="J65" i="3"/>
  <c r="G61" i="3"/>
  <c r="G62" i="3"/>
  <c r="G63" i="3"/>
  <c r="G64" i="3"/>
  <c r="G65" i="3"/>
  <c r="S60" i="3"/>
  <c r="T60" i="3"/>
  <c r="U60" i="3"/>
  <c r="V60" i="3"/>
  <c r="T61" i="3"/>
  <c r="U61" i="3"/>
  <c r="V61" i="3"/>
  <c r="T62" i="3"/>
  <c r="U62" i="3"/>
  <c r="V62" i="3"/>
  <c r="T63" i="3"/>
  <c r="U63" i="3"/>
  <c r="V63" i="3"/>
  <c r="T64" i="3"/>
  <c r="U64" i="3"/>
  <c r="V64" i="3"/>
  <c r="T65" i="3"/>
  <c r="U65" i="3"/>
  <c r="V65" i="3"/>
  <c r="S61" i="3"/>
  <c r="S62" i="3"/>
  <c r="S63" i="3"/>
  <c r="S64" i="3"/>
  <c r="S65" i="3"/>
  <c r="V44" i="3"/>
  <c r="AE44" i="3" l="1"/>
  <c r="AF44" i="3"/>
  <c r="AG44" i="3"/>
  <c r="AE45" i="3"/>
  <c r="AF45" i="3"/>
  <c r="AG45" i="3"/>
  <c r="AE46" i="3"/>
  <c r="AF46" i="3"/>
  <c r="AG46" i="3"/>
  <c r="AE47" i="3"/>
  <c r="AF47" i="3"/>
  <c r="AG47" i="3"/>
  <c r="AE48" i="3"/>
  <c r="AF48" i="3"/>
  <c r="AG48" i="3"/>
  <c r="AE49" i="3"/>
  <c r="AF49" i="3"/>
  <c r="AG49" i="3"/>
  <c r="AD45" i="3"/>
  <c r="AD46" i="3"/>
  <c r="AD47" i="3"/>
  <c r="AD48" i="3"/>
  <c r="AD49" i="3"/>
  <c r="AD44" i="3"/>
  <c r="W44" i="3"/>
  <c r="X44" i="3"/>
  <c r="Y44" i="3"/>
  <c r="W45" i="3"/>
  <c r="X45" i="3"/>
  <c r="Y45" i="3"/>
  <c r="W46" i="3"/>
  <c r="X46" i="3"/>
  <c r="Y46" i="3"/>
  <c r="W47" i="3"/>
  <c r="X47" i="3"/>
  <c r="Y47" i="3"/>
  <c r="W48" i="3"/>
  <c r="X48" i="3"/>
  <c r="Y48" i="3"/>
  <c r="W49" i="3"/>
  <c r="X49" i="3"/>
  <c r="Y49" i="3"/>
  <c r="V45" i="3"/>
  <c r="V46" i="3"/>
  <c r="V47" i="3"/>
  <c r="V48" i="3"/>
  <c r="V49" i="3"/>
  <c r="J44" i="3" l="1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I45" i="3"/>
  <c r="I46" i="3"/>
  <c r="I47" i="3"/>
  <c r="I48" i="3"/>
  <c r="I49" i="3"/>
  <c r="I44" i="3"/>
  <c r="AR49" i="20" l="1"/>
  <c r="AR50" i="20"/>
  <c r="AR51" i="20"/>
  <c r="AR52" i="20"/>
  <c r="AR53" i="20"/>
  <c r="AR48" i="20"/>
  <c r="AR29" i="20"/>
  <c r="AR30" i="20"/>
  <c r="AR31" i="20"/>
  <c r="AR32" i="20"/>
  <c r="AR33" i="20"/>
  <c r="AR28" i="20"/>
  <c r="AR9" i="20"/>
  <c r="AR10" i="20"/>
  <c r="AR11" i="20"/>
  <c r="AR12" i="20"/>
  <c r="AR13" i="20"/>
  <c r="AR8" i="20"/>
  <c r="L9" i="20"/>
  <c r="L10" i="20"/>
  <c r="L11" i="20"/>
  <c r="L12" i="20"/>
  <c r="L13" i="20"/>
  <c r="L8" i="20"/>
  <c r="L29" i="20"/>
  <c r="L30" i="20"/>
  <c r="L31" i="20"/>
  <c r="L32" i="20"/>
  <c r="L33" i="20"/>
  <c r="L28" i="20"/>
  <c r="L49" i="20"/>
  <c r="L50" i="20"/>
  <c r="L51" i="20"/>
  <c r="L52" i="20"/>
  <c r="L53" i="20"/>
  <c r="L48" i="20"/>
  <c r="AB49" i="20"/>
  <c r="AB50" i="20"/>
  <c r="AB51" i="20"/>
  <c r="AB52" i="20"/>
  <c r="AB53" i="20"/>
  <c r="AB48" i="20"/>
  <c r="AB29" i="20"/>
  <c r="AB30" i="20"/>
  <c r="AB31" i="20"/>
  <c r="AB32" i="20"/>
  <c r="AB33" i="20"/>
  <c r="AB28" i="20"/>
  <c r="AB9" i="20"/>
  <c r="AB10" i="20"/>
  <c r="AB11" i="20"/>
  <c r="AB12" i="20"/>
  <c r="AB13" i="20"/>
  <c r="AB8" i="20"/>
  <c r="W76" i="31" l="1"/>
  <c r="AN76" i="31" s="1"/>
  <c r="W76" i="32"/>
  <c r="AN76" i="32" s="1"/>
  <c r="W76" i="30"/>
  <c r="AN76" i="30" s="1"/>
  <c r="AC31" i="20"/>
  <c r="W75" i="27"/>
  <c r="AN75" i="27" s="1"/>
  <c r="W75" i="29"/>
  <c r="AN75" i="29" s="1"/>
  <c r="W75" i="28"/>
  <c r="AN75" i="28" s="1"/>
  <c r="W74" i="30"/>
  <c r="AN74" i="30" s="1"/>
  <c r="W74" i="31"/>
  <c r="AN74" i="31" s="1"/>
  <c r="W74" i="32"/>
  <c r="AN74" i="32" s="1"/>
  <c r="Z46" i="29"/>
  <c r="AQ46" i="29" s="1"/>
  <c r="Z46" i="31"/>
  <c r="AQ46" i="31" s="1"/>
  <c r="Z46" i="26"/>
  <c r="AQ46" i="26" s="1"/>
  <c r="Z46" i="25"/>
  <c r="AQ46" i="25" s="1"/>
  <c r="Z46" i="28"/>
  <c r="AQ46" i="28" s="1"/>
  <c r="Z46" i="30"/>
  <c r="AQ46" i="30" s="1"/>
  <c r="Z46" i="32"/>
  <c r="AQ46" i="32" s="1"/>
  <c r="Z46" i="27"/>
  <c r="AQ46" i="27" s="1"/>
  <c r="Z46" i="3"/>
  <c r="AQ46" i="3" s="1"/>
  <c r="W101" i="31"/>
  <c r="AN101" i="31" s="1"/>
  <c r="W101" i="30"/>
  <c r="AN101" i="30" s="1"/>
  <c r="W101" i="32"/>
  <c r="AN101" i="32" s="1"/>
  <c r="Z48" i="28"/>
  <c r="AQ48" i="28" s="1"/>
  <c r="Z48" i="25"/>
  <c r="AQ48" i="25" s="1"/>
  <c r="Z48" i="27"/>
  <c r="AQ48" i="27" s="1"/>
  <c r="Z48" i="26"/>
  <c r="AQ48" i="26" s="1"/>
  <c r="Z48" i="32"/>
  <c r="AQ48" i="32" s="1"/>
  <c r="Z48" i="30"/>
  <c r="AQ48" i="30" s="1"/>
  <c r="Z48" i="31"/>
  <c r="AQ48" i="31" s="1"/>
  <c r="Z48" i="29"/>
  <c r="AQ48" i="29" s="1"/>
  <c r="Z48" i="3"/>
  <c r="AQ48" i="3" s="1"/>
  <c r="Z45" i="25"/>
  <c r="AQ45" i="25" s="1"/>
  <c r="Z45" i="28"/>
  <c r="AQ45" i="28" s="1"/>
  <c r="Z45" i="27"/>
  <c r="AQ45" i="27" s="1"/>
  <c r="Z45" i="32"/>
  <c r="AQ45" i="32" s="1"/>
  <c r="Z45" i="31"/>
  <c r="AQ45" i="31" s="1"/>
  <c r="Z45" i="29"/>
  <c r="AQ45" i="29" s="1"/>
  <c r="Z45" i="26"/>
  <c r="AQ45" i="26" s="1"/>
  <c r="Z45" i="30"/>
  <c r="AQ45" i="30" s="1"/>
  <c r="Z45" i="3"/>
  <c r="AQ45" i="3" s="1"/>
  <c r="W76" i="26"/>
  <c r="AN76" i="26" s="1"/>
  <c r="W76" i="25"/>
  <c r="AN76" i="25" s="1"/>
  <c r="W76" i="3"/>
  <c r="AN76" i="3" s="1"/>
  <c r="W100" i="30"/>
  <c r="AN100" i="30" s="1"/>
  <c r="W100" i="31"/>
  <c r="AN100" i="31" s="1"/>
  <c r="W100" i="32"/>
  <c r="AN100" i="32" s="1"/>
  <c r="Z47" i="32"/>
  <c r="AQ47" i="32" s="1"/>
  <c r="Z47" i="30"/>
  <c r="AQ47" i="30" s="1"/>
  <c r="Z47" i="29"/>
  <c r="AQ47" i="29" s="1"/>
  <c r="Z47" i="26"/>
  <c r="AQ47" i="26" s="1"/>
  <c r="Z47" i="31"/>
  <c r="AQ47" i="31" s="1"/>
  <c r="Z47" i="28"/>
  <c r="AQ47" i="28" s="1"/>
  <c r="Z47" i="27"/>
  <c r="AQ47" i="27" s="1"/>
  <c r="Z47" i="25"/>
  <c r="AQ47" i="25" s="1"/>
  <c r="Z47" i="3"/>
  <c r="AQ47" i="3" s="1"/>
  <c r="W97" i="25"/>
  <c r="AN97" i="25" s="1"/>
  <c r="W97" i="26"/>
  <c r="AN97" i="26" s="1"/>
  <c r="W97" i="3"/>
  <c r="AN97" i="3" s="1"/>
  <c r="W72" i="26"/>
  <c r="AN72" i="26" s="1"/>
  <c r="W72" i="25"/>
  <c r="AN72" i="25" s="1"/>
  <c r="W72" i="3"/>
  <c r="AN72" i="3" s="1"/>
  <c r="AC53" i="20"/>
  <c r="W101" i="28"/>
  <c r="AN101" i="28" s="1"/>
  <c r="W101" i="27"/>
  <c r="AN101" i="27" s="1"/>
  <c r="W101" i="29"/>
  <c r="AN101" i="29" s="1"/>
  <c r="AC52" i="20"/>
  <c r="W100" i="28"/>
  <c r="AN100" i="28" s="1"/>
  <c r="W100" i="29"/>
  <c r="AN100" i="29" s="1"/>
  <c r="W100" i="27"/>
  <c r="AN100" i="27" s="1"/>
  <c r="AC51" i="20"/>
  <c r="W99" i="29"/>
  <c r="AN99" i="29" s="1"/>
  <c r="W99" i="28"/>
  <c r="AN99" i="28" s="1"/>
  <c r="W99" i="27"/>
  <c r="AN99" i="27" s="1"/>
  <c r="W75" i="26"/>
  <c r="AN75" i="26" s="1"/>
  <c r="W75" i="25"/>
  <c r="AN75" i="25" s="1"/>
  <c r="W75" i="3"/>
  <c r="AN75" i="3" s="1"/>
  <c r="W99" i="32"/>
  <c r="AN99" i="32" s="1"/>
  <c r="W99" i="31"/>
  <c r="AN99" i="31" s="1"/>
  <c r="W99" i="30"/>
  <c r="AN99" i="30" s="1"/>
  <c r="W100" i="26"/>
  <c r="AN100" i="26" s="1"/>
  <c r="W100" i="25"/>
  <c r="AN100" i="25" s="1"/>
  <c r="W100" i="3"/>
  <c r="AN100" i="3" s="1"/>
  <c r="AC30" i="20"/>
  <c r="W74" i="28"/>
  <c r="AN74" i="28" s="1"/>
  <c r="W74" i="27"/>
  <c r="AN74" i="27" s="1"/>
  <c r="W74" i="29"/>
  <c r="AN74" i="29" s="1"/>
  <c r="W96" i="30"/>
  <c r="AN96" i="30" s="1"/>
  <c r="W96" i="31"/>
  <c r="AN96" i="31" s="1"/>
  <c r="W96" i="32"/>
  <c r="AN96" i="32" s="1"/>
  <c r="AC50" i="20"/>
  <c r="W98" i="29"/>
  <c r="AN98" i="29" s="1"/>
  <c r="W98" i="27"/>
  <c r="AN98" i="27" s="1"/>
  <c r="W98" i="28"/>
  <c r="AN98" i="28" s="1"/>
  <c r="W74" i="25"/>
  <c r="AN74" i="25" s="1"/>
  <c r="W74" i="26"/>
  <c r="AN74" i="26" s="1"/>
  <c r="W74" i="3"/>
  <c r="AN74" i="3" s="1"/>
  <c r="W98" i="32"/>
  <c r="AN98" i="32" s="1"/>
  <c r="W98" i="30"/>
  <c r="AN98" i="30" s="1"/>
  <c r="W98" i="31"/>
  <c r="AN98" i="31" s="1"/>
  <c r="AC32" i="20"/>
  <c r="W76" i="28"/>
  <c r="AN76" i="28" s="1"/>
  <c r="W76" i="29"/>
  <c r="AN76" i="29" s="1"/>
  <c r="W76" i="27"/>
  <c r="AN76" i="27" s="1"/>
  <c r="W98" i="26"/>
  <c r="AN98" i="26" s="1"/>
  <c r="W98" i="25"/>
  <c r="AN98" i="25" s="1"/>
  <c r="W98" i="3"/>
  <c r="AN98" i="3" s="1"/>
  <c r="AC48" i="20"/>
  <c r="W96" i="27"/>
  <c r="AN96" i="27" s="1"/>
  <c r="W96" i="28"/>
  <c r="AN96" i="28" s="1"/>
  <c r="W96" i="29"/>
  <c r="AN96" i="29" s="1"/>
  <c r="W77" i="25"/>
  <c r="AN77" i="25" s="1"/>
  <c r="W77" i="26"/>
  <c r="AN77" i="26" s="1"/>
  <c r="W77" i="3"/>
  <c r="AN77" i="3" s="1"/>
  <c r="AC49" i="20"/>
  <c r="W97" i="27"/>
  <c r="AN97" i="27" s="1"/>
  <c r="W97" i="28"/>
  <c r="AN97" i="28" s="1"/>
  <c r="W97" i="29"/>
  <c r="AN97" i="29" s="1"/>
  <c r="W73" i="25"/>
  <c r="AN73" i="25" s="1"/>
  <c r="W73" i="26"/>
  <c r="AN73" i="26" s="1"/>
  <c r="W73" i="3"/>
  <c r="AN73" i="3" s="1"/>
  <c r="W97" i="32"/>
  <c r="AN97" i="32" s="1"/>
  <c r="W97" i="30"/>
  <c r="AN97" i="30" s="1"/>
  <c r="W97" i="31"/>
  <c r="AN97" i="31" s="1"/>
  <c r="W99" i="25"/>
  <c r="AN99" i="25" s="1"/>
  <c r="W99" i="26"/>
  <c r="AN99" i="26" s="1"/>
  <c r="W99" i="3"/>
  <c r="AN99" i="3" s="1"/>
  <c r="AC29" i="20"/>
  <c r="W73" i="28"/>
  <c r="AN73" i="28" s="1"/>
  <c r="W73" i="29"/>
  <c r="AN73" i="29" s="1"/>
  <c r="W73" i="27"/>
  <c r="AN73" i="27" s="1"/>
  <c r="AC28" i="20"/>
  <c r="W72" i="27"/>
  <c r="AN72" i="27" s="1"/>
  <c r="W72" i="29"/>
  <c r="AN72" i="29" s="1"/>
  <c r="W72" i="28"/>
  <c r="AN72" i="28" s="1"/>
  <c r="Z44" i="32"/>
  <c r="AQ44" i="32" s="1"/>
  <c r="Z44" i="31"/>
  <c r="AQ44" i="31" s="1"/>
  <c r="Z44" i="30"/>
  <c r="AQ44" i="30" s="1"/>
  <c r="Z44" i="27"/>
  <c r="AQ44" i="27" s="1"/>
  <c r="Z44" i="28"/>
  <c r="AQ44" i="28" s="1"/>
  <c r="Z44" i="26"/>
  <c r="AQ44" i="26" s="1"/>
  <c r="Z44" i="29"/>
  <c r="AQ44" i="29" s="1"/>
  <c r="Z44" i="25"/>
  <c r="AQ44" i="25" s="1"/>
  <c r="Z44" i="3"/>
  <c r="AQ44" i="3" s="1"/>
  <c r="AQ50" i="3" s="1"/>
  <c r="W72" i="30"/>
  <c r="AN72" i="30" s="1"/>
  <c r="W72" i="32"/>
  <c r="AN72" i="32" s="1"/>
  <c r="W72" i="31"/>
  <c r="AN72" i="31" s="1"/>
  <c r="W75" i="31"/>
  <c r="AN75" i="31" s="1"/>
  <c r="W75" i="30"/>
  <c r="AN75" i="30" s="1"/>
  <c r="W75" i="32"/>
  <c r="AN75" i="32" s="1"/>
  <c r="W73" i="31"/>
  <c r="AN73" i="31" s="1"/>
  <c r="W73" i="32"/>
  <c r="AN73" i="32" s="1"/>
  <c r="W73" i="30"/>
  <c r="AN73" i="30" s="1"/>
  <c r="W96" i="26"/>
  <c r="AN96" i="26" s="1"/>
  <c r="W96" i="25"/>
  <c r="AN96" i="25" s="1"/>
  <c r="W96" i="3"/>
  <c r="AN96" i="3" s="1"/>
  <c r="AC33" i="20"/>
  <c r="W77" i="28"/>
  <c r="AN77" i="28" s="1"/>
  <c r="W77" i="29"/>
  <c r="AN77" i="29" s="1"/>
  <c r="W77" i="27"/>
  <c r="AN77" i="27" s="1"/>
  <c r="W101" i="26"/>
  <c r="AN101" i="26" s="1"/>
  <c r="W101" i="25"/>
  <c r="AN101" i="25" s="1"/>
  <c r="W101" i="3"/>
  <c r="AN101" i="3" s="1"/>
  <c r="Z49" i="27"/>
  <c r="AQ49" i="27" s="1"/>
  <c r="Z49" i="32"/>
  <c r="AQ49" i="32" s="1"/>
  <c r="Z49" i="28"/>
  <c r="AQ49" i="28" s="1"/>
  <c r="Z49" i="25"/>
  <c r="AQ49" i="25" s="1"/>
  <c r="Z49" i="30"/>
  <c r="AQ49" i="30" s="1"/>
  <c r="Z49" i="29"/>
  <c r="AQ49" i="29" s="1"/>
  <c r="Z49" i="26"/>
  <c r="AQ49" i="26" s="1"/>
  <c r="Z49" i="31"/>
  <c r="AQ49" i="31" s="1"/>
  <c r="Z49" i="3"/>
  <c r="AQ49" i="3" s="1"/>
  <c r="W77" i="30"/>
  <c r="AN77" i="30" s="1"/>
  <c r="W77" i="32"/>
  <c r="AN77" i="32" s="1"/>
  <c r="W77" i="31"/>
  <c r="AN77" i="31" s="1"/>
  <c r="AQ50" i="29" l="1"/>
  <c r="AO78" i="29"/>
  <c r="AD33" i="20"/>
  <c r="X77" i="28"/>
  <c r="AO77" i="28" s="1"/>
  <c r="X77" i="29"/>
  <c r="AO77" i="29" s="1"/>
  <c r="X77" i="27"/>
  <c r="AO77" i="27" s="1"/>
  <c r="AO78" i="27"/>
  <c r="AO102" i="27"/>
  <c r="AO102" i="28"/>
  <c r="AO78" i="25"/>
  <c r="AO102" i="3"/>
  <c r="AD28" i="20"/>
  <c r="X72" i="27"/>
  <c r="AO72" i="27" s="1"/>
  <c r="X72" i="29"/>
  <c r="AO72" i="29" s="1"/>
  <c r="X72" i="28"/>
  <c r="AO72" i="28" s="1"/>
  <c r="AD48" i="20"/>
  <c r="X96" i="27"/>
  <c r="AO96" i="27" s="1"/>
  <c r="X96" i="28"/>
  <c r="AO96" i="28" s="1"/>
  <c r="X96" i="29"/>
  <c r="AO96" i="29" s="1"/>
  <c r="AD30" i="20"/>
  <c r="X74" i="28"/>
  <c r="AO74" i="28" s="1"/>
  <c r="X74" i="27"/>
  <c r="AO74" i="27" s="1"/>
  <c r="X74" i="29"/>
  <c r="AO74" i="29" s="1"/>
  <c r="AO102" i="25"/>
  <c r="AQ50" i="25"/>
  <c r="AD51" i="20"/>
  <c r="X99" i="27"/>
  <c r="AO99" i="27" s="1"/>
  <c r="X99" i="29"/>
  <c r="AO99" i="29" s="1"/>
  <c r="X99" i="28"/>
  <c r="AO99" i="28" s="1"/>
  <c r="AO78" i="32"/>
  <c r="AQ50" i="28"/>
  <c r="AD29" i="20"/>
  <c r="X73" i="27"/>
  <c r="AO73" i="27" s="1"/>
  <c r="X73" i="29"/>
  <c r="AO73" i="29" s="1"/>
  <c r="X73" i="28"/>
  <c r="AO73" i="28" s="1"/>
  <c r="AD49" i="20"/>
  <c r="X97" i="29"/>
  <c r="AO97" i="29" s="1"/>
  <c r="X97" i="27"/>
  <c r="AO97" i="27" s="1"/>
  <c r="X97" i="28"/>
  <c r="AO97" i="28" s="1"/>
  <c r="AD50" i="20"/>
  <c r="X98" i="29"/>
  <c r="AO98" i="29" s="1"/>
  <c r="X98" i="27"/>
  <c r="AO98" i="27" s="1"/>
  <c r="X98" i="28"/>
  <c r="AO98" i="28" s="1"/>
  <c r="AD52" i="20"/>
  <c r="X100" i="29"/>
  <c r="AO100" i="29" s="1"/>
  <c r="X100" i="27"/>
  <c r="AO100" i="27" s="1"/>
  <c r="X100" i="28"/>
  <c r="AO100" i="28" s="1"/>
  <c r="AO78" i="30"/>
  <c r="AQ50" i="27"/>
  <c r="AQ50" i="30"/>
  <c r="AO102" i="32"/>
  <c r="AO102" i="26"/>
  <c r="AQ50" i="31"/>
  <c r="AD32" i="20"/>
  <c r="X76" i="29"/>
  <c r="AO76" i="29" s="1"/>
  <c r="X76" i="27"/>
  <c r="AO76" i="27" s="1"/>
  <c r="X76" i="28"/>
  <c r="AO76" i="28" s="1"/>
  <c r="AO102" i="31"/>
  <c r="AD31" i="20"/>
  <c r="X75" i="27"/>
  <c r="AO75" i="27" s="1"/>
  <c r="X75" i="29"/>
  <c r="AO75" i="29" s="1"/>
  <c r="X75" i="28"/>
  <c r="AO75" i="28" s="1"/>
  <c r="AQ50" i="32"/>
  <c r="AO102" i="30"/>
  <c r="AO78" i="31"/>
  <c r="AO78" i="28"/>
  <c r="AO102" i="29"/>
  <c r="AO78" i="26"/>
  <c r="AD53" i="20"/>
  <c r="X101" i="28"/>
  <c r="AO101" i="28" s="1"/>
  <c r="X101" i="29"/>
  <c r="AO101" i="29" s="1"/>
  <c r="X101" i="27"/>
  <c r="AO101" i="27" s="1"/>
  <c r="AQ50" i="26"/>
  <c r="AO78" i="3"/>
  <c r="R7" i="21"/>
  <c r="R8" i="21"/>
  <c r="R9" i="21"/>
  <c r="R10" i="21"/>
  <c r="R11" i="21"/>
  <c r="R6" i="21"/>
  <c r="N7" i="21"/>
  <c r="N8" i="21"/>
  <c r="N9" i="21"/>
  <c r="N10" i="21"/>
  <c r="N11" i="21"/>
  <c r="N6" i="21"/>
  <c r="J7" i="21"/>
  <c r="J8" i="21"/>
  <c r="J9" i="21"/>
  <c r="J10" i="21"/>
  <c r="J11" i="21"/>
  <c r="J6" i="21"/>
  <c r="F7" i="21"/>
  <c r="F8" i="21"/>
  <c r="F9" i="21"/>
  <c r="F10" i="21"/>
  <c r="F11" i="21"/>
  <c r="F6" i="21"/>
  <c r="B7" i="21"/>
  <c r="B8" i="21"/>
  <c r="B9" i="21"/>
  <c r="B11" i="21"/>
  <c r="B6" i="21"/>
  <c r="AH8" i="20"/>
  <c r="AI8" i="20" s="1"/>
  <c r="AJ8" i="20" s="1"/>
  <c r="AK8" i="20" s="1"/>
  <c r="AH9" i="20"/>
  <c r="AH10" i="20"/>
  <c r="AI10" i="20" s="1"/>
  <c r="AJ10" i="20" s="1"/>
  <c r="AK10" i="20" s="1"/>
  <c r="AH11" i="20"/>
  <c r="AI11" i="20" s="1"/>
  <c r="AJ11" i="20" s="1"/>
  <c r="AK11" i="20" s="1"/>
  <c r="AH12" i="20"/>
  <c r="AH13" i="20"/>
  <c r="AI13" i="20" s="1"/>
  <c r="AJ13" i="20" s="1"/>
  <c r="AK13" i="20" s="1"/>
  <c r="AH18" i="20"/>
  <c r="AI18" i="20" s="1"/>
  <c r="AJ18" i="20" s="1"/>
  <c r="AK18" i="20" s="1"/>
  <c r="AH19" i="20"/>
  <c r="AH20" i="20"/>
  <c r="AH21" i="20"/>
  <c r="AI21" i="20" s="1"/>
  <c r="AJ21" i="20" s="1"/>
  <c r="AK21" i="20" s="1"/>
  <c r="AH22" i="20"/>
  <c r="AH23" i="20"/>
  <c r="AI23" i="20" s="1"/>
  <c r="AJ23" i="20" s="1"/>
  <c r="AK23" i="20" s="1"/>
  <c r="AH28" i="20"/>
  <c r="AI28" i="20" s="1"/>
  <c r="AJ28" i="20" s="1"/>
  <c r="AK28" i="20" s="1"/>
  <c r="AH29" i="20"/>
  <c r="AH30" i="20"/>
  <c r="AI30" i="20" s="1"/>
  <c r="AJ30" i="20" s="1"/>
  <c r="AK30" i="20" s="1"/>
  <c r="AH31" i="20"/>
  <c r="AI31" i="20" s="1"/>
  <c r="AJ31" i="20" s="1"/>
  <c r="AK31" i="20" s="1"/>
  <c r="AH32" i="20"/>
  <c r="AH33" i="20"/>
  <c r="AI33" i="20" s="1"/>
  <c r="AJ33" i="20" s="1"/>
  <c r="AK33" i="20" s="1"/>
  <c r="AH38" i="20"/>
  <c r="AI38" i="20" s="1"/>
  <c r="AJ38" i="20" s="1"/>
  <c r="AK38" i="20" s="1"/>
  <c r="AH39" i="20"/>
  <c r="AH40" i="20"/>
  <c r="AH41" i="20"/>
  <c r="AI41" i="20" s="1"/>
  <c r="AJ41" i="20" s="1"/>
  <c r="AK41" i="20" s="1"/>
  <c r="AH42" i="20"/>
  <c r="AH43" i="20"/>
  <c r="AI43" i="20" s="1"/>
  <c r="AJ43" i="20" s="1"/>
  <c r="AK43" i="20" s="1"/>
  <c r="AH48" i="20"/>
  <c r="AI48" i="20" s="1"/>
  <c r="AJ48" i="20" s="1"/>
  <c r="AK48" i="20" s="1"/>
  <c r="AH49" i="20"/>
  <c r="AH50" i="20"/>
  <c r="AH51" i="20"/>
  <c r="AI51" i="20" s="1"/>
  <c r="AJ51" i="20" s="1"/>
  <c r="AK51" i="20" s="1"/>
  <c r="AH52" i="20"/>
  <c r="AH53" i="20"/>
  <c r="R8" i="20"/>
  <c r="R9" i="20"/>
  <c r="S9" i="20" s="1"/>
  <c r="T9" i="20" s="1"/>
  <c r="U9" i="20" s="1"/>
  <c r="R10" i="20"/>
  <c r="S10" i="20" s="1"/>
  <c r="T10" i="20" s="1"/>
  <c r="U10" i="20" s="1"/>
  <c r="R11" i="20"/>
  <c r="R12" i="20"/>
  <c r="S12" i="20" s="1"/>
  <c r="T12" i="20" s="1"/>
  <c r="U12" i="20" s="1"/>
  <c r="R13" i="20"/>
  <c r="S13" i="20" s="1"/>
  <c r="T13" i="20" s="1"/>
  <c r="U13" i="20" s="1"/>
  <c r="R18" i="20"/>
  <c r="R19" i="20"/>
  <c r="R20" i="20"/>
  <c r="S20" i="20" s="1"/>
  <c r="T20" i="20" s="1"/>
  <c r="U20" i="20" s="1"/>
  <c r="R21" i="20"/>
  <c r="R22" i="20"/>
  <c r="S22" i="20" s="1"/>
  <c r="T22" i="20" s="1"/>
  <c r="U22" i="20" s="1"/>
  <c r="R23" i="20"/>
  <c r="S23" i="20" s="1"/>
  <c r="T23" i="20" s="1"/>
  <c r="U23" i="20" s="1"/>
  <c r="R28" i="20"/>
  <c r="R29" i="20"/>
  <c r="S29" i="20" s="1"/>
  <c r="T29" i="20" s="1"/>
  <c r="U29" i="20" s="1"/>
  <c r="R30" i="20"/>
  <c r="S30" i="20" s="1"/>
  <c r="T30" i="20" s="1"/>
  <c r="U30" i="20" s="1"/>
  <c r="R31" i="20"/>
  <c r="R32" i="20"/>
  <c r="S32" i="20" s="1"/>
  <c r="T32" i="20" s="1"/>
  <c r="U32" i="20" s="1"/>
  <c r="R33" i="20"/>
  <c r="S33" i="20" s="1"/>
  <c r="T33" i="20" s="1"/>
  <c r="U33" i="20" s="1"/>
  <c r="R38" i="20"/>
  <c r="R39" i="20"/>
  <c r="R40" i="20"/>
  <c r="S40" i="20" s="1"/>
  <c r="T40" i="20" s="1"/>
  <c r="U40" i="20" s="1"/>
  <c r="R41" i="20"/>
  <c r="R42" i="20"/>
  <c r="S42" i="20" s="1"/>
  <c r="T42" i="20" s="1"/>
  <c r="U42" i="20" s="1"/>
  <c r="R43" i="20"/>
  <c r="S43" i="20" s="1"/>
  <c r="T43" i="20" s="1"/>
  <c r="U43" i="20" s="1"/>
  <c r="R48" i="20"/>
  <c r="R49" i="20"/>
  <c r="S49" i="20" s="1"/>
  <c r="T49" i="20" s="1"/>
  <c r="U49" i="20" s="1"/>
  <c r="R50" i="20"/>
  <c r="S50" i="20" s="1"/>
  <c r="T50" i="20" s="1"/>
  <c r="U50" i="20" s="1"/>
  <c r="R51" i="20"/>
  <c r="R52" i="20"/>
  <c r="S52" i="20" s="1"/>
  <c r="T52" i="20" s="1"/>
  <c r="U52" i="20" s="1"/>
  <c r="R53" i="20"/>
  <c r="S53" i="20" s="1"/>
  <c r="T53" i="20" s="1"/>
  <c r="U53" i="20" s="1"/>
  <c r="B49" i="20"/>
  <c r="B50" i="20"/>
  <c r="C50" i="20" s="1"/>
  <c r="D50" i="20" s="1"/>
  <c r="E50" i="20" s="1"/>
  <c r="B51" i="20"/>
  <c r="B52" i="20"/>
  <c r="B53" i="20"/>
  <c r="C53" i="20" s="1"/>
  <c r="D53" i="20" s="1"/>
  <c r="E53" i="20" s="1"/>
  <c r="B48" i="20"/>
  <c r="B39" i="20"/>
  <c r="B40" i="20"/>
  <c r="B41" i="20"/>
  <c r="B42" i="20"/>
  <c r="B43" i="20"/>
  <c r="B38" i="20"/>
  <c r="B29" i="20"/>
  <c r="B30" i="20"/>
  <c r="B31" i="20"/>
  <c r="B32" i="20"/>
  <c r="B33" i="20"/>
  <c r="B28" i="20"/>
  <c r="B19" i="20"/>
  <c r="B20" i="20"/>
  <c r="B21" i="20"/>
  <c r="B22" i="20"/>
  <c r="B23" i="20"/>
  <c r="B18" i="20"/>
  <c r="B9" i="20"/>
  <c r="B10" i="20"/>
  <c r="B11" i="20"/>
  <c r="B12" i="20"/>
  <c r="B13" i="20"/>
  <c r="B8" i="20"/>
  <c r="AM42" i="20" l="1"/>
  <c r="AI42" i="20"/>
  <c r="AJ42" i="20" s="1"/>
  <c r="AK42" i="20" s="1"/>
  <c r="G42" i="20"/>
  <c r="C42" i="20"/>
  <c r="D42" i="20" s="1"/>
  <c r="E42" i="20" s="1"/>
  <c r="W51" i="20"/>
  <c r="S51" i="20"/>
  <c r="T51" i="20" s="1"/>
  <c r="U51" i="20" s="1"/>
  <c r="AM20" i="20"/>
  <c r="AI20" i="20"/>
  <c r="AJ20" i="20" s="1"/>
  <c r="AK20" i="20" s="1"/>
  <c r="C22" i="20"/>
  <c r="D22" i="20" s="1"/>
  <c r="E22" i="20" s="1"/>
  <c r="G22" i="20"/>
  <c r="W11" i="20"/>
  <c r="S11" i="20"/>
  <c r="T11" i="20" s="1"/>
  <c r="U11" i="20" s="1"/>
  <c r="AM39" i="20"/>
  <c r="AI39" i="20"/>
  <c r="AJ39" i="20" s="1"/>
  <c r="AK39" i="20" s="1"/>
  <c r="C19" i="20"/>
  <c r="D19" i="20" s="1"/>
  <c r="E19" i="20" s="1"/>
  <c r="G19" i="20"/>
  <c r="G39" i="20"/>
  <c r="C39" i="20"/>
  <c r="D39" i="20" s="1"/>
  <c r="E39" i="20" s="1"/>
  <c r="W48" i="20"/>
  <c r="S48" i="20"/>
  <c r="T48" i="20" s="1"/>
  <c r="U48" i="20" s="1"/>
  <c r="W28" i="20"/>
  <c r="S28" i="20"/>
  <c r="T28" i="20" s="1"/>
  <c r="U28" i="20" s="1"/>
  <c r="W8" i="20"/>
  <c r="S8" i="20"/>
  <c r="T8" i="20" s="1"/>
  <c r="U8" i="20" s="1"/>
  <c r="C8" i="20"/>
  <c r="D8" i="20" s="1"/>
  <c r="E8" i="20" s="1"/>
  <c r="G8" i="20"/>
  <c r="G28" i="20"/>
  <c r="C28" i="20"/>
  <c r="D28" i="20" s="1"/>
  <c r="E28" i="20" s="1"/>
  <c r="G48" i="20"/>
  <c r="C48" i="20"/>
  <c r="D48" i="20" s="1"/>
  <c r="E48" i="20" s="1"/>
  <c r="AM53" i="20"/>
  <c r="AI53" i="20"/>
  <c r="AJ53" i="20" s="1"/>
  <c r="AK53" i="20" s="1"/>
  <c r="AP53" i="20" s="1"/>
  <c r="AM52" i="20"/>
  <c r="AI52" i="20"/>
  <c r="AJ52" i="20" s="1"/>
  <c r="AK52" i="20" s="1"/>
  <c r="AM32" i="20"/>
  <c r="AI32" i="20"/>
  <c r="AJ32" i="20" s="1"/>
  <c r="AK32" i="20" s="1"/>
  <c r="AM12" i="20"/>
  <c r="AI12" i="20"/>
  <c r="AJ12" i="20" s="1"/>
  <c r="AK12" i="20" s="1"/>
  <c r="AM22" i="20"/>
  <c r="AI22" i="20"/>
  <c r="AJ22" i="20" s="1"/>
  <c r="AK22" i="20" s="1"/>
  <c r="C20" i="20"/>
  <c r="D20" i="20" s="1"/>
  <c r="E20" i="20" s="1"/>
  <c r="G20" i="20"/>
  <c r="G40" i="20"/>
  <c r="C40" i="20"/>
  <c r="D40" i="20" s="1"/>
  <c r="E40" i="20" s="1"/>
  <c r="AM19" i="20"/>
  <c r="AI19" i="20"/>
  <c r="AJ19" i="20" s="1"/>
  <c r="AK19" i="20" s="1"/>
  <c r="C13" i="20"/>
  <c r="D13" i="20" s="1"/>
  <c r="E13" i="20" s="1"/>
  <c r="G13" i="20"/>
  <c r="G33" i="20"/>
  <c r="C33" i="20"/>
  <c r="D33" i="20" s="1"/>
  <c r="E33" i="20" s="1"/>
  <c r="C12" i="20"/>
  <c r="D12" i="20" s="1"/>
  <c r="E12" i="20" s="1"/>
  <c r="G12" i="20"/>
  <c r="G52" i="20"/>
  <c r="C52" i="20"/>
  <c r="D52" i="20" s="1"/>
  <c r="E52" i="20" s="1"/>
  <c r="W21" i="20"/>
  <c r="S21" i="20"/>
  <c r="T21" i="20" s="1"/>
  <c r="U21" i="20" s="1"/>
  <c r="C11" i="20"/>
  <c r="D11" i="20" s="1"/>
  <c r="E11" i="20" s="1"/>
  <c r="G11" i="20"/>
  <c r="G31" i="20"/>
  <c r="C31" i="20"/>
  <c r="D31" i="20" s="1"/>
  <c r="E31" i="20" s="1"/>
  <c r="G51" i="20"/>
  <c r="C51" i="20"/>
  <c r="D51" i="20" s="1"/>
  <c r="E51" i="20" s="1"/>
  <c r="AM50" i="20"/>
  <c r="AI50" i="20"/>
  <c r="AJ50" i="20" s="1"/>
  <c r="AK50" i="20" s="1"/>
  <c r="AP50" i="20" s="1"/>
  <c r="W31" i="20"/>
  <c r="S31" i="20"/>
  <c r="T31" i="20" s="1"/>
  <c r="U31" i="20" s="1"/>
  <c r="G41" i="20"/>
  <c r="C41" i="20"/>
  <c r="D41" i="20" s="1"/>
  <c r="E41" i="20" s="1"/>
  <c r="G32" i="20"/>
  <c r="C32" i="20"/>
  <c r="D32" i="20" s="1"/>
  <c r="E32" i="20" s="1"/>
  <c r="W41" i="20"/>
  <c r="S41" i="20"/>
  <c r="T41" i="20" s="1"/>
  <c r="U41" i="20" s="1"/>
  <c r="C10" i="20"/>
  <c r="D10" i="20" s="1"/>
  <c r="E10" i="20" s="1"/>
  <c r="G10" i="20"/>
  <c r="G30" i="20"/>
  <c r="C30" i="20"/>
  <c r="D30" i="20" s="1"/>
  <c r="E30" i="20" s="1"/>
  <c r="W39" i="20"/>
  <c r="S39" i="20"/>
  <c r="T39" i="20" s="1"/>
  <c r="U39" i="20" s="1"/>
  <c r="W19" i="20"/>
  <c r="S19" i="20"/>
  <c r="T19" i="20" s="1"/>
  <c r="U19" i="20" s="1"/>
  <c r="AM49" i="20"/>
  <c r="AI49" i="20"/>
  <c r="AJ49" i="20" s="1"/>
  <c r="AK49" i="20" s="1"/>
  <c r="AM29" i="20"/>
  <c r="AI29" i="20"/>
  <c r="AJ29" i="20" s="1"/>
  <c r="AK29" i="20" s="1"/>
  <c r="AM9" i="20"/>
  <c r="AI9" i="20"/>
  <c r="AJ9" i="20" s="1"/>
  <c r="AK9" i="20" s="1"/>
  <c r="C23" i="20"/>
  <c r="D23" i="20" s="1"/>
  <c r="E23" i="20" s="1"/>
  <c r="G23" i="20"/>
  <c r="C21" i="20"/>
  <c r="D21" i="20" s="1"/>
  <c r="E21" i="20" s="1"/>
  <c r="G21" i="20"/>
  <c r="AM40" i="20"/>
  <c r="AI40" i="20"/>
  <c r="AJ40" i="20" s="1"/>
  <c r="AK40" i="20" s="1"/>
  <c r="G29" i="20"/>
  <c r="C29" i="20"/>
  <c r="D29" i="20" s="1"/>
  <c r="E29" i="20" s="1"/>
  <c r="W38" i="20"/>
  <c r="S38" i="20"/>
  <c r="T38" i="20" s="1"/>
  <c r="U38" i="20" s="1"/>
  <c r="W18" i="20"/>
  <c r="S18" i="20"/>
  <c r="T18" i="20" s="1"/>
  <c r="U18" i="20" s="1"/>
  <c r="C9" i="20"/>
  <c r="D9" i="20" s="1"/>
  <c r="E9" i="20" s="1"/>
  <c r="G9" i="20"/>
  <c r="G49" i="20"/>
  <c r="C49" i="20"/>
  <c r="D49" i="20" s="1"/>
  <c r="E49" i="20" s="1"/>
  <c r="C18" i="20"/>
  <c r="D18" i="20" s="1"/>
  <c r="E18" i="20" s="1"/>
  <c r="G18" i="20"/>
  <c r="G38" i="20"/>
  <c r="C38" i="20"/>
  <c r="D38" i="20" s="1"/>
  <c r="E38" i="20" s="1"/>
  <c r="J38" i="20" s="1"/>
  <c r="G43" i="20"/>
  <c r="C43" i="20"/>
  <c r="D43" i="20" s="1"/>
  <c r="E43" i="20" s="1"/>
  <c r="AE28" i="20"/>
  <c r="Y72" i="27"/>
  <c r="AP72" i="27" s="1"/>
  <c r="Y72" i="29"/>
  <c r="AP72" i="29" s="1"/>
  <c r="Y72" i="28"/>
  <c r="AP72" i="28" s="1"/>
  <c r="AE30" i="20"/>
  <c r="Y74" i="28"/>
  <c r="AP74" i="28" s="1"/>
  <c r="Y74" i="29"/>
  <c r="AP74" i="29" s="1"/>
  <c r="Y74" i="27"/>
  <c r="AP74" i="27" s="1"/>
  <c r="AE33" i="20"/>
  <c r="Y77" i="28"/>
  <c r="AP77" i="28" s="1"/>
  <c r="Y77" i="29"/>
  <c r="AP77" i="29" s="1"/>
  <c r="Y77" i="27"/>
  <c r="AP77" i="27" s="1"/>
  <c r="AP102" i="29"/>
  <c r="AE49" i="20"/>
  <c r="Y97" i="27"/>
  <c r="AP97" i="27" s="1"/>
  <c r="Y97" i="28"/>
  <c r="AP97" i="28" s="1"/>
  <c r="Y97" i="29"/>
  <c r="AP97" i="29" s="1"/>
  <c r="AE51" i="20"/>
  <c r="Y99" i="27"/>
  <c r="AP99" i="27" s="1"/>
  <c r="Y99" i="29"/>
  <c r="AP99" i="29" s="1"/>
  <c r="Y99" i="28"/>
  <c r="AP99" i="28" s="1"/>
  <c r="AP102" i="28"/>
  <c r="AE53" i="20"/>
  <c r="Y101" i="28"/>
  <c r="AP101" i="28" s="1"/>
  <c r="Y101" i="29"/>
  <c r="AP101" i="29" s="1"/>
  <c r="Y101" i="27"/>
  <c r="AP101" i="27" s="1"/>
  <c r="AP78" i="28"/>
  <c r="AP102" i="27"/>
  <c r="AE32" i="20"/>
  <c r="Y76" i="29"/>
  <c r="AP76" i="29" s="1"/>
  <c r="Y76" i="27"/>
  <c r="AP76" i="27" s="1"/>
  <c r="Y76" i="28"/>
  <c r="AP76" i="28" s="1"/>
  <c r="AE48" i="20"/>
  <c r="Y96" i="27"/>
  <c r="AP96" i="27" s="1"/>
  <c r="Y96" i="28"/>
  <c r="AP96" i="28" s="1"/>
  <c r="Y96" i="29"/>
  <c r="AP96" i="29" s="1"/>
  <c r="AE50" i="20"/>
  <c r="Y98" i="28"/>
  <c r="AP98" i="28" s="1"/>
  <c r="Y98" i="27"/>
  <c r="AP98" i="27" s="1"/>
  <c r="Y98" i="29"/>
  <c r="AP98" i="29" s="1"/>
  <c r="AP78" i="27"/>
  <c r="AE31" i="20"/>
  <c r="Y75" i="27"/>
  <c r="AP75" i="27" s="1"/>
  <c r="Y75" i="28"/>
  <c r="AP75" i="28" s="1"/>
  <c r="Y75" i="29"/>
  <c r="AP75" i="29" s="1"/>
  <c r="AE52" i="20"/>
  <c r="Y100" i="29"/>
  <c r="AP100" i="29" s="1"/>
  <c r="Y100" i="27"/>
  <c r="AP100" i="27" s="1"/>
  <c r="Y100" i="28"/>
  <c r="AP100" i="28" s="1"/>
  <c r="AE29" i="20"/>
  <c r="Y73" i="29"/>
  <c r="AP73" i="29" s="1"/>
  <c r="Y73" i="27"/>
  <c r="AP73" i="27" s="1"/>
  <c r="Y73" i="28"/>
  <c r="AP73" i="28" s="1"/>
  <c r="AP78" i="29"/>
  <c r="O7" i="21"/>
  <c r="C6" i="21"/>
  <c r="G10" i="21"/>
  <c r="H10" i="21" s="1"/>
  <c r="K8" i="21"/>
  <c r="R20" i="25"/>
  <c r="S23" i="24" s="1"/>
  <c r="R20" i="27"/>
  <c r="S51" i="24" s="1"/>
  <c r="R20" i="32"/>
  <c r="S121" i="24" s="1"/>
  <c r="R20" i="28"/>
  <c r="S65" i="24" s="1"/>
  <c r="R20" i="29"/>
  <c r="S79" i="24" s="1"/>
  <c r="R20" i="30"/>
  <c r="S93" i="24" s="1"/>
  <c r="R20" i="31"/>
  <c r="S107" i="24" s="1"/>
  <c r="R20" i="26"/>
  <c r="S37" i="24" s="1"/>
  <c r="K7" i="21"/>
  <c r="R24" i="31"/>
  <c r="S111" i="24" s="1"/>
  <c r="R24" i="26"/>
  <c r="S41" i="24" s="1"/>
  <c r="R24" i="30"/>
  <c r="S97" i="24" s="1"/>
  <c r="R24" i="27"/>
  <c r="S55" i="24" s="1"/>
  <c r="R24" i="25"/>
  <c r="S27" i="24" s="1"/>
  <c r="R24" i="32"/>
  <c r="S125" i="24" s="1"/>
  <c r="R24" i="28"/>
  <c r="S69" i="24" s="1"/>
  <c r="R24" i="29"/>
  <c r="S83" i="24" s="1"/>
  <c r="F25" i="31"/>
  <c r="G112" i="24" s="1"/>
  <c r="F25" i="26"/>
  <c r="G42" i="24" s="1"/>
  <c r="F25" i="30"/>
  <c r="G98" i="24" s="1"/>
  <c r="F25" i="27"/>
  <c r="G56" i="24" s="1"/>
  <c r="F25" i="25"/>
  <c r="G28" i="24" s="1"/>
  <c r="F25" i="32"/>
  <c r="G126" i="24" s="1"/>
  <c r="F25" i="28"/>
  <c r="G70" i="24" s="1"/>
  <c r="F25" i="29"/>
  <c r="G84" i="24" s="1"/>
  <c r="G9" i="21"/>
  <c r="R25" i="30"/>
  <c r="S98" i="24" s="1"/>
  <c r="R25" i="27"/>
  <c r="S56" i="24" s="1"/>
  <c r="R25" i="25"/>
  <c r="S28" i="24" s="1"/>
  <c r="R25" i="32"/>
  <c r="S126" i="24" s="1"/>
  <c r="R25" i="28"/>
  <c r="S70" i="24" s="1"/>
  <c r="R25" i="31"/>
  <c r="S112" i="24" s="1"/>
  <c r="R25" i="29"/>
  <c r="S84" i="24" s="1"/>
  <c r="R25" i="26"/>
  <c r="S42" i="24" s="1"/>
  <c r="C9" i="21"/>
  <c r="F21" i="25"/>
  <c r="G24" i="24" s="1"/>
  <c r="F21" i="32"/>
  <c r="G122" i="24" s="1"/>
  <c r="F21" i="28"/>
  <c r="G66" i="24" s="1"/>
  <c r="F21" i="29"/>
  <c r="G80" i="24" s="1"/>
  <c r="F21" i="31"/>
  <c r="G108" i="24" s="1"/>
  <c r="F21" i="26"/>
  <c r="G38" i="24" s="1"/>
  <c r="F21" i="30"/>
  <c r="G94" i="24" s="1"/>
  <c r="F21" i="27"/>
  <c r="G52" i="24" s="1"/>
  <c r="C11" i="21"/>
  <c r="D11" i="21" s="1"/>
  <c r="B22" i="29"/>
  <c r="C81" i="24" s="1"/>
  <c r="B22" i="32"/>
  <c r="C123" i="24" s="1"/>
  <c r="B22" i="31"/>
  <c r="C109" i="24" s="1"/>
  <c r="B22" i="26"/>
  <c r="C39" i="24" s="1"/>
  <c r="B22" i="30"/>
  <c r="C95" i="24" s="1"/>
  <c r="B22" i="27"/>
  <c r="C53" i="24" s="1"/>
  <c r="B22" i="25"/>
  <c r="C25" i="24" s="1"/>
  <c r="B22" i="28"/>
  <c r="C67" i="24" s="1"/>
  <c r="R22" i="31"/>
  <c r="S109" i="24" s="1"/>
  <c r="R22" i="26"/>
  <c r="S39" i="24" s="1"/>
  <c r="R22" i="25"/>
  <c r="S25" i="24" s="1"/>
  <c r="R22" i="30"/>
  <c r="S95" i="24" s="1"/>
  <c r="R22" i="27"/>
  <c r="S53" i="24" s="1"/>
  <c r="R22" i="29"/>
  <c r="S81" i="24" s="1"/>
  <c r="R22" i="32"/>
  <c r="S123" i="24" s="1"/>
  <c r="R22" i="28"/>
  <c r="S67" i="24" s="1"/>
  <c r="C7" i="21"/>
  <c r="D7" i="21" s="1"/>
  <c r="R21" i="32"/>
  <c r="S122" i="24" s="1"/>
  <c r="R21" i="28"/>
  <c r="S66" i="24" s="1"/>
  <c r="R21" i="29"/>
  <c r="S80" i="24" s="1"/>
  <c r="R21" i="31"/>
  <c r="S108" i="24" s="1"/>
  <c r="R21" i="26"/>
  <c r="S38" i="24" s="1"/>
  <c r="R21" i="30"/>
  <c r="S94" i="24" s="1"/>
  <c r="R21" i="27"/>
  <c r="S52" i="24" s="1"/>
  <c r="R21" i="25"/>
  <c r="S24" i="24" s="1"/>
  <c r="K9" i="21"/>
  <c r="L9" i="21" s="1"/>
  <c r="G6" i="21"/>
  <c r="H6" i="21" s="1"/>
  <c r="O8" i="21"/>
  <c r="D6" i="21"/>
  <c r="G8" i="21"/>
  <c r="O10" i="21"/>
  <c r="P10" i="21" s="1"/>
  <c r="O6" i="21"/>
  <c r="P6" i="21" s="1"/>
  <c r="D9" i="21"/>
  <c r="O11" i="21"/>
  <c r="P11" i="21" s="1"/>
  <c r="K11" i="21"/>
  <c r="O9" i="21"/>
  <c r="P9" i="21" s="1"/>
  <c r="G7" i="21"/>
  <c r="F21" i="3"/>
  <c r="G10" i="24" s="1"/>
  <c r="S9" i="21"/>
  <c r="C8" i="21"/>
  <c r="B22" i="3"/>
  <c r="C11" i="24" s="1"/>
  <c r="K6" i="21"/>
  <c r="S8" i="21"/>
  <c r="R22" i="3"/>
  <c r="S11" i="24" s="1"/>
  <c r="S7" i="21"/>
  <c r="R21" i="3"/>
  <c r="S10" i="24" s="1"/>
  <c r="S11" i="21"/>
  <c r="R25" i="3"/>
  <c r="S14" i="24" s="1"/>
  <c r="S10" i="21"/>
  <c r="R24" i="3"/>
  <c r="S13" i="24" s="1"/>
  <c r="J12" i="21"/>
  <c r="K10" i="21"/>
  <c r="G11" i="21"/>
  <c r="F25" i="3"/>
  <c r="G14" i="24" s="1"/>
  <c r="P7" i="21"/>
  <c r="S6" i="21"/>
  <c r="R20" i="3"/>
  <c r="S9" i="24" s="1"/>
  <c r="AS8" i="20"/>
  <c r="AT8" i="20" s="1"/>
  <c r="AU8" i="20" s="1"/>
  <c r="AC8" i="20"/>
  <c r="AD8" i="20" s="1"/>
  <c r="AE8" i="20" s="1"/>
  <c r="M8" i="20"/>
  <c r="AS30" i="20"/>
  <c r="M30" i="20"/>
  <c r="AS9" i="20"/>
  <c r="AT9" i="20" s="1"/>
  <c r="AU9" i="20" s="1"/>
  <c r="AC9" i="20"/>
  <c r="AD9" i="20" s="1"/>
  <c r="AE9" i="20" s="1"/>
  <c r="M9" i="20"/>
  <c r="AS29" i="20"/>
  <c r="M29" i="20"/>
  <c r="AS51" i="20"/>
  <c r="M51" i="20"/>
  <c r="H19" i="20"/>
  <c r="Z32" i="20"/>
  <c r="AN18" i="20"/>
  <c r="AS12" i="20"/>
  <c r="AT12" i="20" s="1"/>
  <c r="AU12" i="20" s="1"/>
  <c r="AC12" i="20"/>
  <c r="AD12" i="20" s="1"/>
  <c r="AE12" i="20" s="1"/>
  <c r="M12" i="20"/>
  <c r="AS50" i="20"/>
  <c r="M50" i="20"/>
  <c r="H18" i="20"/>
  <c r="M10" i="20"/>
  <c r="AS10" i="20"/>
  <c r="AT10" i="20" s="1"/>
  <c r="AU10" i="20" s="1"/>
  <c r="AC10" i="20"/>
  <c r="AD10" i="20" s="1"/>
  <c r="AE10" i="20" s="1"/>
  <c r="AS28" i="20"/>
  <c r="M28" i="20"/>
  <c r="AS32" i="20"/>
  <c r="M32" i="20"/>
  <c r="M33" i="20"/>
  <c r="AS33" i="20"/>
  <c r="AS52" i="20"/>
  <c r="M52" i="20"/>
  <c r="J50" i="20"/>
  <c r="X43" i="20"/>
  <c r="M48" i="20"/>
  <c r="AS48" i="20"/>
  <c r="AS11" i="20"/>
  <c r="AT11" i="20" s="1"/>
  <c r="AU11" i="20" s="1"/>
  <c r="M11" i="20"/>
  <c r="AC11" i="20"/>
  <c r="AD11" i="20" s="1"/>
  <c r="AE11" i="20" s="1"/>
  <c r="AS31" i="20"/>
  <c r="M31" i="20"/>
  <c r="AS13" i="20"/>
  <c r="AT13" i="20" s="1"/>
  <c r="AU13" i="20" s="1"/>
  <c r="AC13" i="20"/>
  <c r="AD13" i="20" s="1"/>
  <c r="AE13" i="20" s="1"/>
  <c r="M13" i="20"/>
  <c r="AS53" i="20"/>
  <c r="M53" i="20"/>
  <c r="AS49" i="20"/>
  <c r="M49" i="20"/>
  <c r="H21" i="20"/>
  <c r="J53" i="20"/>
  <c r="Y42" i="20"/>
  <c r="Y22" i="20"/>
  <c r="AN8" i="20"/>
  <c r="AM33" i="20"/>
  <c r="AM30" i="20"/>
  <c r="AM43" i="20"/>
  <c r="AP40" i="20"/>
  <c r="AO20" i="20"/>
  <c r="AM13" i="20"/>
  <c r="AN12" i="20"/>
  <c r="AN9" i="20"/>
  <c r="W43" i="20"/>
  <c r="W40" i="20"/>
  <c r="X18" i="20"/>
  <c r="AN22" i="20"/>
  <c r="X23" i="20"/>
  <c r="W23" i="20"/>
  <c r="W30" i="20"/>
  <c r="W53" i="20"/>
  <c r="W33" i="20"/>
  <c r="X20" i="20"/>
  <c r="W20" i="20"/>
  <c r="W13" i="20"/>
  <c r="W10" i="20"/>
  <c r="AM23" i="20"/>
  <c r="AN10" i="20"/>
  <c r="AM10" i="20"/>
  <c r="F12" i="21"/>
  <c r="N12" i="21"/>
  <c r="R12" i="21"/>
  <c r="Y19" i="20"/>
  <c r="AN43" i="20"/>
  <c r="AN33" i="20"/>
  <c r="AN23" i="20"/>
  <c r="W42" i="20"/>
  <c r="W22" i="20"/>
  <c r="AN30" i="20"/>
  <c r="W50" i="20"/>
  <c r="X39" i="20"/>
  <c r="AN48" i="20"/>
  <c r="AN38" i="20"/>
  <c r="AN28" i="20"/>
  <c r="Y29" i="20"/>
  <c r="X29" i="20"/>
  <c r="AP43" i="20"/>
  <c r="AO43" i="20"/>
  <c r="AN51" i="20"/>
  <c r="AN41" i="20"/>
  <c r="AN31" i="20"/>
  <c r="Z49" i="20"/>
  <c r="X49" i="20"/>
  <c r="AP33" i="20"/>
  <c r="AO33" i="20"/>
  <c r="Z12" i="20"/>
  <c r="X12" i="20"/>
  <c r="AN11" i="20"/>
  <c r="AP23" i="20"/>
  <c r="AO23" i="20"/>
  <c r="AP30" i="20"/>
  <c r="AO30" i="20"/>
  <c r="Z52" i="20"/>
  <c r="X52" i="20"/>
  <c r="W52" i="20"/>
  <c r="W32" i="20"/>
  <c r="W12" i="20"/>
  <c r="AM51" i="20"/>
  <c r="AM48" i="20"/>
  <c r="AM41" i="20"/>
  <c r="AM38" i="20"/>
  <c r="AM31" i="20"/>
  <c r="AM28" i="20"/>
  <c r="AM21" i="20"/>
  <c r="AM18" i="20"/>
  <c r="AM11" i="20"/>
  <c r="AM8" i="20"/>
  <c r="W49" i="20"/>
  <c r="W29" i="20"/>
  <c r="Y8" i="20"/>
  <c r="X40" i="20"/>
  <c r="Y39" i="20"/>
  <c r="Z39" i="20"/>
  <c r="X50" i="20"/>
  <c r="X30" i="20"/>
  <c r="X10" i="20"/>
  <c r="X9" i="20"/>
  <c r="X53" i="20"/>
  <c r="X33" i="20"/>
  <c r="X13" i="20"/>
  <c r="W9" i="20"/>
  <c r="J28" i="20"/>
  <c r="G53" i="20"/>
  <c r="J43" i="20"/>
  <c r="G50" i="20"/>
  <c r="H53" i="20"/>
  <c r="I53" i="20"/>
  <c r="J39" i="20"/>
  <c r="J48" i="20"/>
  <c r="I50" i="20"/>
  <c r="I19" i="20"/>
  <c r="H20" i="20"/>
  <c r="I18" i="20"/>
  <c r="H12" i="20"/>
  <c r="H10" i="20"/>
  <c r="H9" i="20"/>
  <c r="H8" i="20"/>
  <c r="AN19" i="20" l="1"/>
  <c r="I22" i="20"/>
  <c r="H22" i="20"/>
  <c r="AO40" i="20"/>
  <c r="H11" i="20"/>
  <c r="E98" i="30"/>
  <c r="E98" i="32"/>
  <c r="E98" i="31"/>
  <c r="B44" i="32"/>
  <c r="B44" i="30"/>
  <c r="B44" i="31"/>
  <c r="D60" i="3"/>
  <c r="D60" i="26"/>
  <c r="D60" i="25"/>
  <c r="E85" i="28"/>
  <c r="E85" i="29"/>
  <c r="E85" i="27"/>
  <c r="B84" i="31"/>
  <c r="B84" i="32"/>
  <c r="B84" i="30"/>
  <c r="D65" i="32"/>
  <c r="D65" i="30"/>
  <c r="D65" i="31"/>
  <c r="C46" i="32"/>
  <c r="C46" i="30"/>
  <c r="C46" i="31"/>
  <c r="B60" i="25"/>
  <c r="B60" i="26"/>
  <c r="B60" i="3"/>
  <c r="B60" i="28"/>
  <c r="B60" i="27"/>
  <c r="B60" i="29"/>
  <c r="B48" i="26"/>
  <c r="B48" i="25"/>
  <c r="B48" i="3"/>
  <c r="B96" i="25"/>
  <c r="B96" i="26"/>
  <c r="B96" i="3"/>
  <c r="B96" i="28"/>
  <c r="B96" i="29"/>
  <c r="B96" i="27"/>
  <c r="B101" i="25"/>
  <c r="B101" i="26"/>
  <c r="B101" i="3"/>
  <c r="C86" i="28"/>
  <c r="C86" i="29"/>
  <c r="C86" i="27"/>
  <c r="B96" i="31"/>
  <c r="B96" i="32"/>
  <c r="B96" i="30"/>
  <c r="C47" i="30"/>
  <c r="C47" i="31"/>
  <c r="C47" i="32"/>
  <c r="C73" i="28"/>
  <c r="C73" i="29"/>
  <c r="C73" i="27"/>
  <c r="C77" i="32"/>
  <c r="C77" i="31"/>
  <c r="C77" i="30"/>
  <c r="B46" i="29"/>
  <c r="B46" i="27"/>
  <c r="B46" i="28"/>
  <c r="B86" i="28"/>
  <c r="B86" i="29"/>
  <c r="B86" i="27"/>
  <c r="D64" i="29"/>
  <c r="D64" i="28"/>
  <c r="D64" i="27"/>
  <c r="B74" i="25"/>
  <c r="B74" i="26"/>
  <c r="B74" i="3"/>
  <c r="B98" i="32"/>
  <c r="B98" i="31"/>
  <c r="B98" i="30"/>
  <c r="B76" i="32"/>
  <c r="B76" i="30"/>
  <c r="B76" i="31"/>
  <c r="C96" i="32"/>
  <c r="C96" i="30"/>
  <c r="C96" i="31"/>
  <c r="D89" i="32"/>
  <c r="D89" i="30"/>
  <c r="D89" i="31"/>
  <c r="E101" i="32"/>
  <c r="E101" i="31"/>
  <c r="E101" i="30"/>
  <c r="B77" i="31"/>
  <c r="B77" i="32"/>
  <c r="B77" i="30"/>
  <c r="C62" i="3"/>
  <c r="C62" i="26"/>
  <c r="C62" i="25"/>
  <c r="C44" i="32"/>
  <c r="C44" i="30"/>
  <c r="C44" i="31"/>
  <c r="D64" i="3"/>
  <c r="D64" i="26"/>
  <c r="D64" i="25"/>
  <c r="E72" i="3"/>
  <c r="E72" i="25"/>
  <c r="E72" i="26"/>
  <c r="D44" i="29"/>
  <c r="D44" i="28"/>
  <c r="D44" i="27"/>
  <c r="B99" i="32"/>
  <c r="B99" i="31"/>
  <c r="B99" i="30"/>
  <c r="C48" i="28"/>
  <c r="C48" i="29"/>
  <c r="C48" i="27"/>
  <c r="D73" i="29"/>
  <c r="D73" i="28"/>
  <c r="D73" i="27"/>
  <c r="C89" i="32"/>
  <c r="C89" i="30"/>
  <c r="C89" i="31"/>
  <c r="B49" i="29"/>
  <c r="B49" i="27"/>
  <c r="B49" i="28"/>
  <c r="B89" i="28"/>
  <c r="B89" i="29"/>
  <c r="B89" i="27"/>
  <c r="D88" i="28"/>
  <c r="D88" i="29"/>
  <c r="D88" i="27"/>
  <c r="B84" i="28"/>
  <c r="B84" i="29"/>
  <c r="B84" i="27"/>
  <c r="B46" i="26"/>
  <c r="B46" i="25"/>
  <c r="B46" i="3"/>
  <c r="B72" i="26"/>
  <c r="B72" i="25"/>
  <c r="B72" i="3"/>
  <c r="B85" i="26"/>
  <c r="B85" i="25"/>
  <c r="B85" i="3"/>
  <c r="B62" i="31"/>
  <c r="B62" i="32"/>
  <c r="B62" i="30"/>
  <c r="C44" i="3"/>
  <c r="O44" i="3" s="1"/>
  <c r="AN44" i="3" s="1"/>
  <c r="C44" i="25"/>
  <c r="C44" i="26"/>
  <c r="E96" i="3"/>
  <c r="E96" i="25"/>
  <c r="E96" i="26"/>
  <c r="C77" i="28"/>
  <c r="C77" i="27"/>
  <c r="C77" i="29"/>
  <c r="B100" i="29"/>
  <c r="B100" i="28"/>
  <c r="B100" i="27"/>
  <c r="E77" i="32"/>
  <c r="E77" i="31"/>
  <c r="E77" i="30"/>
  <c r="B77" i="29"/>
  <c r="B77" i="28"/>
  <c r="B77" i="27"/>
  <c r="C61" i="3"/>
  <c r="C61" i="26"/>
  <c r="C61" i="25"/>
  <c r="E89" i="3"/>
  <c r="E89" i="25"/>
  <c r="E89" i="26"/>
  <c r="D85" i="28"/>
  <c r="D85" i="29"/>
  <c r="D85" i="27"/>
  <c r="B87" i="31"/>
  <c r="B87" i="30"/>
  <c r="B87" i="32"/>
  <c r="E65" i="32"/>
  <c r="E65" i="30"/>
  <c r="E65" i="31"/>
  <c r="E89" i="30"/>
  <c r="E89" i="32"/>
  <c r="E89" i="31"/>
  <c r="C65" i="32"/>
  <c r="C65" i="30"/>
  <c r="C65" i="31"/>
  <c r="B65" i="32"/>
  <c r="B65" i="30"/>
  <c r="B65" i="31"/>
  <c r="D61" i="3"/>
  <c r="D61" i="26"/>
  <c r="D61" i="25"/>
  <c r="B45" i="29"/>
  <c r="B45" i="28"/>
  <c r="B45" i="27"/>
  <c r="B73" i="28"/>
  <c r="B73" i="27"/>
  <c r="B73" i="29"/>
  <c r="B48" i="28"/>
  <c r="B48" i="29"/>
  <c r="B48" i="27"/>
  <c r="C72" i="32"/>
  <c r="C72" i="30"/>
  <c r="C72" i="31"/>
  <c r="D61" i="28"/>
  <c r="D61" i="29"/>
  <c r="D61" i="27"/>
  <c r="B62" i="28"/>
  <c r="B62" i="29"/>
  <c r="B62" i="27"/>
  <c r="C45" i="31"/>
  <c r="C45" i="32"/>
  <c r="C45" i="30"/>
  <c r="E101" i="3"/>
  <c r="E101" i="25"/>
  <c r="E101" i="26"/>
  <c r="C60" i="31"/>
  <c r="C60" i="32"/>
  <c r="C60" i="30"/>
  <c r="B45" i="31"/>
  <c r="B45" i="32"/>
  <c r="B45" i="30"/>
  <c r="B99" i="25"/>
  <c r="B99" i="26"/>
  <c r="B99" i="3"/>
  <c r="B77" i="25"/>
  <c r="B77" i="26"/>
  <c r="B77" i="3"/>
  <c r="B64" i="32"/>
  <c r="B64" i="30"/>
  <c r="B64" i="31"/>
  <c r="B100" i="31"/>
  <c r="B100" i="30"/>
  <c r="B100" i="32"/>
  <c r="B44" i="26"/>
  <c r="B44" i="25"/>
  <c r="B44" i="3"/>
  <c r="B61" i="26"/>
  <c r="B61" i="25"/>
  <c r="B61" i="3"/>
  <c r="C60" i="28"/>
  <c r="C60" i="29"/>
  <c r="C60" i="27"/>
  <c r="E48" i="29"/>
  <c r="E48" i="28"/>
  <c r="E48" i="27"/>
  <c r="D98" i="3"/>
  <c r="D98" i="25"/>
  <c r="D98" i="26"/>
  <c r="C49" i="29"/>
  <c r="C49" i="28"/>
  <c r="C49" i="27"/>
  <c r="B97" i="29"/>
  <c r="B97" i="27"/>
  <c r="B97" i="28"/>
  <c r="B76" i="28"/>
  <c r="B76" i="29"/>
  <c r="B76" i="27"/>
  <c r="D77" i="32"/>
  <c r="D77" i="31"/>
  <c r="D77" i="30"/>
  <c r="C84" i="31"/>
  <c r="C84" i="32"/>
  <c r="C84" i="30"/>
  <c r="C62" i="28"/>
  <c r="C62" i="29"/>
  <c r="C62" i="27"/>
  <c r="C48" i="31"/>
  <c r="C48" i="32"/>
  <c r="C48" i="30"/>
  <c r="C63" i="3"/>
  <c r="C63" i="26"/>
  <c r="C63" i="25"/>
  <c r="E76" i="29"/>
  <c r="E76" i="28"/>
  <c r="E76" i="27"/>
  <c r="B97" i="25"/>
  <c r="B97" i="26"/>
  <c r="B97" i="3"/>
  <c r="B73" i="25"/>
  <c r="B73" i="26"/>
  <c r="B73" i="3"/>
  <c r="B49" i="25"/>
  <c r="B49" i="26"/>
  <c r="B49" i="3"/>
  <c r="B99" i="29"/>
  <c r="B99" i="28"/>
  <c r="B99" i="27"/>
  <c r="B45" i="25"/>
  <c r="B45" i="26"/>
  <c r="B45" i="3"/>
  <c r="B73" i="32"/>
  <c r="B73" i="30"/>
  <c r="B73" i="31"/>
  <c r="B87" i="28"/>
  <c r="B87" i="29"/>
  <c r="B87" i="27"/>
  <c r="B75" i="26"/>
  <c r="B75" i="25"/>
  <c r="B75" i="3"/>
  <c r="B47" i="25"/>
  <c r="B47" i="26"/>
  <c r="B47" i="3"/>
  <c r="B85" i="31"/>
  <c r="B85" i="30"/>
  <c r="B85" i="32"/>
  <c r="B49" i="30"/>
  <c r="B49" i="31"/>
  <c r="B49" i="32"/>
  <c r="C45" i="3"/>
  <c r="C45" i="25"/>
  <c r="C45" i="26"/>
  <c r="E85" i="3"/>
  <c r="E85" i="25"/>
  <c r="E85" i="26"/>
  <c r="B47" i="30"/>
  <c r="B47" i="31"/>
  <c r="B47" i="32"/>
  <c r="C100" i="29"/>
  <c r="C100" i="28"/>
  <c r="C100" i="27"/>
  <c r="C97" i="28"/>
  <c r="C97" i="29"/>
  <c r="C97" i="27"/>
  <c r="C61" i="31"/>
  <c r="C61" i="32"/>
  <c r="C61" i="30"/>
  <c r="D62" i="31"/>
  <c r="D62" i="32"/>
  <c r="D62" i="30"/>
  <c r="B74" i="29"/>
  <c r="B74" i="28"/>
  <c r="B74" i="27"/>
  <c r="C89" i="28"/>
  <c r="C89" i="29"/>
  <c r="C89" i="27"/>
  <c r="B89" i="25"/>
  <c r="B89" i="26"/>
  <c r="B89" i="3"/>
  <c r="B86" i="31"/>
  <c r="B86" i="30"/>
  <c r="B86" i="32"/>
  <c r="B97" i="32"/>
  <c r="B97" i="31"/>
  <c r="B97" i="30"/>
  <c r="B76" i="26"/>
  <c r="B76" i="25"/>
  <c r="B76" i="3"/>
  <c r="B61" i="31"/>
  <c r="B61" i="32"/>
  <c r="B61" i="30"/>
  <c r="B63" i="26"/>
  <c r="B63" i="25"/>
  <c r="B63" i="3"/>
  <c r="B44" i="29"/>
  <c r="B44" i="28"/>
  <c r="B44" i="27"/>
  <c r="C48" i="3"/>
  <c r="C48" i="26"/>
  <c r="C48" i="25"/>
  <c r="B98" i="25"/>
  <c r="B98" i="26"/>
  <c r="B98" i="3"/>
  <c r="C74" i="29"/>
  <c r="C74" i="28"/>
  <c r="C74" i="27"/>
  <c r="B72" i="32"/>
  <c r="B72" i="30"/>
  <c r="B72" i="31"/>
  <c r="E74" i="32"/>
  <c r="E74" i="30"/>
  <c r="E74" i="31"/>
  <c r="C87" i="31"/>
  <c r="C87" i="30"/>
  <c r="C87" i="32"/>
  <c r="C74" i="32"/>
  <c r="C74" i="30"/>
  <c r="C74" i="31"/>
  <c r="C65" i="29"/>
  <c r="C65" i="28"/>
  <c r="C65" i="27"/>
  <c r="C64" i="3"/>
  <c r="L64" i="3" s="1"/>
  <c r="AD64" i="3" s="1"/>
  <c r="C64" i="26"/>
  <c r="C64" i="25"/>
  <c r="C60" i="3"/>
  <c r="C60" i="26"/>
  <c r="C60" i="25"/>
  <c r="B61" i="28"/>
  <c r="B61" i="29"/>
  <c r="B61" i="27"/>
  <c r="B87" i="26"/>
  <c r="B87" i="25"/>
  <c r="B87" i="3"/>
  <c r="B63" i="28"/>
  <c r="B63" i="29"/>
  <c r="B63" i="27"/>
  <c r="B86" i="26"/>
  <c r="B86" i="25"/>
  <c r="B86" i="3"/>
  <c r="B47" i="29"/>
  <c r="B47" i="28"/>
  <c r="B47" i="27"/>
  <c r="B88" i="26"/>
  <c r="B88" i="25"/>
  <c r="B88" i="3"/>
  <c r="C101" i="28"/>
  <c r="C101" i="29"/>
  <c r="C101" i="27"/>
  <c r="B101" i="29"/>
  <c r="B101" i="27"/>
  <c r="B101" i="28"/>
  <c r="C46" i="3"/>
  <c r="O46" i="3" s="1"/>
  <c r="AN46" i="3" s="1"/>
  <c r="C46" i="26"/>
  <c r="C46" i="25"/>
  <c r="D101" i="3"/>
  <c r="AH101" i="3" s="1"/>
  <c r="D101" i="25"/>
  <c r="D101" i="26"/>
  <c r="C45" i="28"/>
  <c r="C45" i="29"/>
  <c r="C45" i="27"/>
  <c r="B60" i="31"/>
  <c r="B60" i="32"/>
  <c r="B60" i="30"/>
  <c r="E100" i="27"/>
  <c r="E100" i="29"/>
  <c r="E100" i="28"/>
  <c r="E97" i="28"/>
  <c r="E97" i="29"/>
  <c r="E97" i="27"/>
  <c r="C85" i="28"/>
  <c r="C85" i="29"/>
  <c r="C85" i="27"/>
  <c r="E86" i="30"/>
  <c r="E86" i="32"/>
  <c r="E86" i="31"/>
  <c r="C47" i="3"/>
  <c r="O47" i="3" s="1"/>
  <c r="AN47" i="3" s="1"/>
  <c r="C47" i="26"/>
  <c r="C47" i="25"/>
  <c r="C101" i="3"/>
  <c r="P101" i="3" s="1"/>
  <c r="C101" i="25"/>
  <c r="C101" i="26"/>
  <c r="C46" i="29"/>
  <c r="C46" i="28"/>
  <c r="C46" i="27"/>
  <c r="B63" i="31"/>
  <c r="B63" i="32"/>
  <c r="B63" i="30"/>
  <c r="D74" i="32"/>
  <c r="D74" i="30"/>
  <c r="D74" i="31"/>
  <c r="C75" i="32"/>
  <c r="C75" i="30"/>
  <c r="C75" i="31"/>
  <c r="B98" i="29"/>
  <c r="B98" i="28"/>
  <c r="B98" i="27"/>
  <c r="B65" i="29"/>
  <c r="B65" i="28"/>
  <c r="B65" i="27"/>
  <c r="B89" i="31"/>
  <c r="B89" i="32"/>
  <c r="B89" i="30"/>
  <c r="E98" i="3"/>
  <c r="R98" i="3" s="1"/>
  <c r="E98" i="25"/>
  <c r="E98" i="26"/>
  <c r="E84" i="3"/>
  <c r="Y84" i="3" s="1"/>
  <c r="E84" i="25"/>
  <c r="E84" i="26"/>
  <c r="C98" i="27"/>
  <c r="C98" i="29"/>
  <c r="C98" i="28"/>
  <c r="B75" i="32"/>
  <c r="B75" i="30"/>
  <c r="B75" i="31"/>
  <c r="D86" i="31"/>
  <c r="D86" i="30"/>
  <c r="D86" i="32"/>
  <c r="C99" i="32"/>
  <c r="C99" i="31"/>
  <c r="C99" i="30"/>
  <c r="B64" i="29"/>
  <c r="B64" i="28"/>
  <c r="B64" i="27"/>
  <c r="B46" i="32"/>
  <c r="B46" i="30"/>
  <c r="B46" i="31"/>
  <c r="C64" i="32"/>
  <c r="C64" i="30"/>
  <c r="C64" i="31"/>
  <c r="B74" i="31"/>
  <c r="B74" i="30"/>
  <c r="B74" i="32"/>
  <c r="B65" i="26"/>
  <c r="B65" i="25"/>
  <c r="B65" i="3"/>
  <c r="B62" i="26"/>
  <c r="B62" i="25"/>
  <c r="B62" i="3"/>
  <c r="B101" i="30"/>
  <c r="B101" i="32"/>
  <c r="B101" i="31"/>
  <c r="B72" i="29"/>
  <c r="B72" i="28"/>
  <c r="B72" i="27"/>
  <c r="B64" i="26"/>
  <c r="B64" i="25"/>
  <c r="B64" i="3"/>
  <c r="B88" i="28"/>
  <c r="B88" i="29"/>
  <c r="B88" i="27"/>
  <c r="B84" i="26"/>
  <c r="B84" i="25"/>
  <c r="B84" i="3"/>
  <c r="B85" i="28"/>
  <c r="B85" i="29"/>
  <c r="B85" i="27"/>
  <c r="B75" i="28"/>
  <c r="B75" i="29"/>
  <c r="B75" i="27"/>
  <c r="B100" i="25"/>
  <c r="B100" i="26"/>
  <c r="B100" i="3"/>
  <c r="B48" i="31"/>
  <c r="B48" i="32"/>
  <c r="B48" i="30"/>
  <c r="B88" i="31"/>
  <c r="B88" i="32"/>
  <c r="B88" i="30"/>
  <c r="X76" i="26"/>
  <c r="AO76" i="26" s="1"/>
  <c r="X76" i="25"/>
  <c r="AO76" i="25" s="1"/>
  <c r="X100" i="25"/>
  <c r="AO100" i="25" s="1"/>
  <c r="X100" i="26"/>
  <c r="AO100" i="26" s="1"/>
  <c r="X98" i="25"/>
  <c r="AO98" i="25" s="1"/>
  <c r="X98" i="26"/>
  <c r="AO98" i="26" s="1"/>
  <c r="AA45" i="28"/>
  <c r="AR45" i="28" s="1"/>
  <c r="AA45" i="27"/>
  <c r="AR45" i="27" s="1"/>
  <c r="AA45" i="32"/>
  <c r="AR45" i="32" s="1"/>
  <c r="AA45" i="26"/>
  <c r="AR45" i="26" s="1"/>
  <c r="AA45" i="25"/>
  <c r="AR45" i="25" s="1"/>
  <c r="AA45" i="29"/>
  <c r="AR45" i="29" s="1"/>
  <c r="AA45" i="31"/>
  <c r="AR45" i="31" s="1"/>
  <c r="AA45" i="30"/>
  <c r="AR45" i="30" s="1"/>
  <c r="Z100" i="29"/>
  <c r="AQ100" i="29" s="1"/>
  <c r="Z100" i="27"/>
  <c r="AQ100" i="27" s="1"/>
  <c r="Z100" i="28"/>
  <c r="AQ100" i="28" s="1"/>
  <c r="AQ102" i="27"/>
  <c r="Z101" i="28"/>
  <c r="AQ101" i="28" s="1"/>
  <c r="Z101" i="29"/>
  <c r="AQ101" i="29" s="1"/>
  <c r="Z101" i="27"/>
  <c r="AQ101" i="27" s="1"/>
  <c r="Z77" i="28"/>
  <c r="AQ77" i="28" s="1"/>
  <c r="Z77" i="29"/>
  <c r="AQ77" i="29" s="1"/>
  <c r="Z77" i="27"/>
  <c r="AQ77" i="27" s="1"/>
  <c r="AT52" i="20"/>
  <c r="X100" i="31"/>
  <c r="AO100" i="31" s="1"/>
  <c r="X100" i="32"/>
  <c r="AO100" i="32" s="1"/>
  <c r="X100" i="30"/>
  <c r="AO100" i="30" s="1"/>
  <c r="AT50" i="20"/>
  <c r="X98" i="32"/>
  <c r="AO98" i="32" s="1"/>
  <c r="X98" i="30"/>
  <c r="AO98" i="30" s="1"/>
  <c r="X98" i="31"/>
  <c r="AO98" i="31" s="1"/>
  <c r="AT31" i="20"/>
  <c r="X75" i="32"/>
  <c r="AO75" i="32" s="1"/>
  <c r="X75" i="31"/>
  <c r="AO75" i="31" s="1"/>
  <c r="X75" i="30"/>
  <c r="AO75" i="30" s="1"/>
  <c r="X77" i="25"/>
  <c r="AO77" i="25" s="1"/>
  <c r="X77" i="26"/>
  <c r="AO77" i="26" s="1"/>
  <c r="X74" i="25"/>
  <c r="AO74" i="25" s="1"/>
  <c r="X74" i="26"/>
  <c r="AO74" i="26" s="1"/>
  <c r="AQ78" i="27"/>
  <c r="Z75" i="27"/>
  <c r="AQ75" i="27" s="1"/>
  <c r="Z75" i="28"/>
  <c r="AQ75" i="28" s="1"/>
  <c r="Z75" i="29"/>
  <c r="AQ75" i="29" s="1"/>
  <c r="AT30" i="20"/>
  <c r="X74" i="31"/>
  <c r="AO74" i="31" s="1"/>
  <c r="X74" i="32"/>
  <c r="AO74" i="32" s="1"/>
  <c r="X74" i="30"/>
  <c r="AO74" i="30" s="1"/>
  <c r="AA47" i="32"/>
  <c r="AR47" i="32" s="1"/>
  <c r="AA47" i="30"/>
  <c r="AR47" i="30" s="1"/>
  <c r="AA47" i="29"/>
  <c r="AR47" i="29" s="1"/>
  <c r="AA47" i="26"/>
  <c r="AR47" i="26" s="1"/>
  <c r="AA47" i="31"/>
  <c r="AR47" i="31" s="1"/>
  <c r="AA47" i="27"/>
  <c r="AR47" i="27" s="1"/>
  <c r="AA47" i="25"/>
  <c r="AR47" i="25" s="1"/>
  <c r="AA47" i="28"/>
  <c r="AR47" i="28" s="1"/>
  <c r="AT32" i="20"/>
  <c r="X76" i="31"/>
  <c r="AO76" i="31" s="1"/>
  <c r="X76" i="30"/>
  <c r="AO76" i="30" s="1"/>
  <c r="X76" i="32"/>
  <c r="AO76" i="32" s="1"/>
  <c r="Z98" i="28"/>
  <c r="AQ98" i="28" s="1"/>
  <c r="Z98" i="27"/>
  <c r="AQ98" i="27" s="1"/>
  <c r="Z98" i="29"/>
  <c r="AQ98" i="29" s="1"/>
  <c r="Z99" i="29"/>
  <c r="AQ99" i="29" s="1"/>
  <c r="Z99" i="28"/>
  <c r="AQ99" i="28" s="1"/>
  <c r="Z99" i="27"/>
  <c r="AQ99" i="27" s="1"/>
  <c r="Z74" i="28"/>
  <c r="AQ74" i="28" s="1"/>
  <c r="Z74" i="29"/>
  <c r="AQ74" i="29" s="1"/>
  <c r="Z74" i="27"/>
  <c r="AQ74" i="27" s="1"/>
  <c r="Z76" i="29"/>
  <c r="AQ76" i="29" s="1"/>
  <c r="Z76" i="27"/>
  <c r="AQ76" i="27" s="1"/>
  <c r="Z76" i="28"/>
  <c r="AQ76" i="28" s="1"/>
  <c r="AT49" i="20"/>
  <c r="X97" i="30"/>
  <c r="AO97" i="30" s="1"/>
  <c r="X97" i="31"/>
  <c r="AO97" i="31" s="1"/>
  <c r="X97" i="32"/>
  <c r="AO97" i="32" s="1"/>
  <c r="X99" i="26"/>
  <c r="AO99" i="26" s="1"/>
  <c r="X99" i="25"/>
  <c r="AO99" i="25" s="1"/>
  <c r="Z73" i="29"/>
  <c r="AQ73" i="29" s="1"/>
  <c r="Z73" i="27"/>
  <c r="AQ73" i="27" s="1"/>
  <c r="Z73" i="28"/>
  <c r="AQ73" i="28" s="1"/>
  <c r="X101" i="26"/>
  <c r="AO101" i="26" s="1"/>
  <c r="X101" i="25"/>
  <c r="AO101" i="25" s="1"/>
  <c r="AT51" i="20"/>
  <c r="X99" i="30"/>
  <c r="AO99" i="30" s="1"/>
  <c r="X99" i="32"/>
  <c r="AO99" i="32" s="1"/>
  <c r="X99" i="31"/>
  <c r="AO99" i="31" s="1"/>
  <c r="X72" i="26"/>
  <c r="AO72" i="26" s="1"/>
  <c r="X72" i="25"/>
  <c r="AO72" i="25" s="1"/>
  <c r="AT48" i="20"/>
  <c r="X96" i="31"/>
  <c r="AO96" i="31" s="1"/>
  <c r="X96" i="30"/>
  <c r="AO96" i="30" s="1"/>
  <c r="X96" i="32"/>
  <c r="AO96" i="32" s="1"/>
  <c r="AT53" i="20"/>
  <c r="X101" i="31"/>
  <c r="AO101" i="31" s="1"/>
  <c r="X101" i="30"/>
  <c r="AO101" i="30" s="1"/>
  <c r="X101" i="32"/>
  <c r="AO101" i="32" s="1"/>
  <c r="X73" i="26"/>
  <c r="AO73" i="26" s="1"/>
  <c r="X73" i="25"/>
  <c r="AO73" i="25" s="1"/>
  <c r="AQ102" i="29"/>
  <c r="Z97" i="27"/>
  <c r="AQ97" i="27" s="1"/>
  <c r="Z97" i="29"/>
  <c r="AQ97" i="29" s="1"/>
  <c r="Z97" i="28"/>
  <c r="AQ97" i="28" s="1"/>
  <c r="AA44" i="29"/>
  <c r="AR44" i="29" s="1"/>
  <c r="AA44" i="31"/>
  <c r="AR44" i="31" s="1"/>
  <c r="AA44" i="32"/>
  <c r="AR44" i="32" s="1"/>
  <c r="AA44" i="30"/>
  <c r="AR44" i="30" s="1"/>
  <c r="AA44" i="28"/>
  <c r="AR44" i="28" s="1"/>
  <c r="AA44" i="27"/>
  <c r="AR44" i="27" s="1"/>
  <c r="AA44" i="25"/>
  <c r="AR44" i="25" s="1"/>
  <c r="AA44" i="26"/>
  <c r="AR44" i="26" s="1"/>
  <c r="X97" i="25"/>
  <c r="AO97" i="25" s="1"/>
  <c r="X97" i="26"/>
  <c r="AO97" i="26" s="1"/>
  <c r="AT28" i="20"/>
  <c r="X72" i="30"/>
  <c r="AO72" i="30" s="1"/>
  <c r="X72" i="32"/>
  <c r="AO72" i="32" s="1"/>
  <c r="X72" i="31"/>
  <c r="AO72" i="31" s="1"/>
  <c r="X96" i="26"/>
  <c r="AO96" i="26" s="1"/>
  <c r="X96" i="25"/>
  <c r="AO96" i="25" s="1"/>
  <c r="AA46" i="31"/>
  <c r="AR46" i="31" s="1"/>
  <c r="AA46" i="26"/>
  <c r="AR46" i="26" s="1"/>
  <c r="AA46" i="25"/>
  <c r="AR46" i="25" s="1"/>
  <c r="AA46" i="28"/>
  <c r="AR46" i="28" s="1"/>
  <c r="AA46" i="27"/>
  <c r="AR46" i="27" s="1"/>
  <c r="AA46" i="32"/>
  <c r="AR46" i="32" s="1"/>
  <c r="AA46" i="29"/>
  <c r="AR46" i="29" s="1"/>
  <c r="AA46" i="30"/>
  <c r="AR46" i="30" s="1"/>
  <c r="AA49" i="27"/>
  <c r="AR49" i="27" s="1"/>
  <c r="AA49" i="32"/>
  <c r="AR49" i="32" s="1"/>
  <c r="AA49" i="28"/>
  <c r="AR49" i="28" s="1"/>
  <c r="AA49" i="25"/>
  <c r="AR49" i="25" s="1"/>
  <c r="AA49" i="30"/>
  <c r="AR49" i="30" s="1"/>
  <c r="AA49" i="26"/>
  <c r="AR49" i="26" s="1"/>
  <c r="AA49" i="31"/>
  <c r="AR49" i="31" s="1"/>
  <c r="AA49" i="29"/>
  <c r="AR49" i="29" s="1"/>
  <c r="AT29" i="20"/>
  <c r="X73" i="30"/>
  <c r="AO73" i="30" s="1"/>
  <c r="X73" i="31"/>
  <c r="AO73" i="31" s="1"/>
  <c r="X73" i="32"/>
  <c r="AO73" i="32" s="1"/>
  <c r="AQ102" i="28"/>
  <c r="AQ78" i="28"/>
  <c r="AQ78" i="29"/>
  <c r="Z96" i="28"/>
  <c r="AQ96" i="28" s="1"/>
  <c r="Z96" i="29"/>
  <c r="AQ96" i="29" s="1"/>
  <c r="Z96" i="27"/>
  <c r="AQ96" i="27" s="1"/>
  <c r="X75" i="25"/>
  <c r="AO75" i="25" s="1"/>
  <c r="X75" i="26"/>
  <c r="AO75" i="26" s="1"/>
  <c r="AT33" i="20"/>
  <c r="X77" i="32"/>
  <c r="AO77" i="32" s="1"/>
  <c r="X77" i="31"/>
  <c r="AO77" i="31" s="1"/>
  <c r="X77" i="30"/>
  <c r="AO77" i="30" s="1"/>
  <c r="AA48" i="27"/>
  <c r="AR48" i="27" s="1"/>
  <c r="AA48" i="29"/>
  <c r="AR48" i="29" s="1"/>
  <c r="AA48" i="32"/>
  <c r="AR48" i="32" s="1"/>
  <c r="AA48" i="30"/>
  <c r="AR48" i="30" s="1"/>
  <c r="AA48" i="26"/>
  <c r="AR48" i="26" s="1"/>
  <c r="AA48" i="31"/>
  <c r="AR48" i="31" s="1"/>
  <c r="AA48" i="28"/>
  <c r="AR48" i="28" s="1"/>
  <c r="AA48" i="25"/>
  <c r="AR48" i="25" s="1"/>
  <c r="Z72" i="27"/>
  <c r="AQ72" i="27" s="1"/>
  <c r="Z72" i="29"/>
  <c r="AQ72" i="29" s="1"/>
  <c r="Z72" i="28"/>
  <c r="AQ72" i="28" s="1"/>
  <c r="L7" i="21"/>
  <c r="M7" i="21" s="1"/>
  <c r="L8" i="21"/>
  <c r="P8" i="21"/>
  <c r="H9" i="21"/>
  <c r="Q9" i="21"/>
  <c r="P12" i="21"/>
  <c r="M9" i="21"/>
  <c r="L11" i="21"/>
  <c r="H11" i="21"/>
  <c r="H25" i="3" s="1"/>
  <c r="I14" i="24" s="1"/>
  <c r="G25" i="31"/>
  <c r="H112" i="24" s="1"/>
  <c r="G25" i="30"/>
  <c r="H98" i="24" s="1"/>
  <c r="G25" i="28"/>
  <c r="H70" i="24" s="1"/>
  <c r="G25" i="29"/>
  <c r="H84" i="24" s="1"/>
  <c r="G25" i="26"/>
  <c r="H42" i="24" s="1"/>
  <c r="G25" i="27"/>
  <c r="H56" i="24" s="1"/>
  <c r="G25" i="32"/>
  <c r="H126" i="24" s="1"/>
  <c r="G25" i="25"/>
  <c r="H28" i="24" s="1"/>
  <c r="O12" i="21"/>
  <c r="L10" i="21"/>
  <c r="C22" i="32"/>
  <c r="D123" i="24" s="1"/>
  <c r="C22" i="27"/>
  <c r="D53" i="24" s="1"/>
  <c r="C22" i="25"/>
  <c r="D25" i="24" s="1"/>
  <c r="C22" i="31"/>
  <c r="D109" i="24" s="1"/>
  <c r="C22" i="30"/>
  <c r="D95" i="24" s="1"/>
  <c r="C22" i="28"/>
  <c r="D67" i="24" s="1"/>
  <c r="C22" i="29"/>
  <c r="D81" i="24" s="1"/>
  <c r="C22" i="26"/>
  <c r="D39" i="24" s="1"/>
  <c r="E7" i="21"/>
  <c r="H8" i="21"/>
  <c r="I9" i="21"/>
  <c r="E9" i="21"/>
  <c r="E11" i="21"/>
  <c r="Q8" i="21"/>
  <c r="S20" i="31"/>
  <c r="T107" i="24" s="1"/>
  <c r="S20" i="30"/>
  <c r="T93" i="24" s="1"/>
  <c r="S20" i="28"/>
  <c r="T65" i="24" s="1"/>
  <c r="S20" i="29"/>
  <c r="T79" i="24" s="1"/>
  <c r="S20" i="26"/>
  <c r="T37" i="24" s="1"/>
  <c r="S20" i="32"/>
  <c r="T121" i="24" s="1"/>
  <c r="S20" i="27"/>
  <c r="T51" i="24" s="1"/>
  <c r="S20" i="25"/>
  <c r="T23" i="24" s="1"/>
  <c r="S24" i="32"/>
  <c r="T125" i="24" s="1"/>
  <c r="S24" i="31"/>
  <c r="T111" i="24" s="1"/>
  <c r="S24" i="27"/>
  <c r="T55" i="24" s="1"/>
  <c r="S24" i="30"/>
  <c r="T97" i="24" s="1"/>
  <c r="S24" i="25"/>
  <c r="T27" i="24" s="1"/>
  <c r="S24" i="28"/>
  <c r="T69" i="24" s="1"/>
  <c r="S24" i="29"/>
  <c r="T83" i="24" s="1"/>
  <c r="S24" i="26"/>
  <c r="T41" i="24" s="1"/>
  <c r="S22" i="31"/>
  <c r="T109" i="24" s="1"/>
  <c r="S22" i="30"/>
  <c r="T95" i="24" s="1"/>
  <c r="S22" i="28"/>
  <c r="T67" i="24" s="1"/>
  <c r="S22" i="32"/>
  <c r="T123" i="24" s="1"/>
  <c r="S22" i="29"/>
  <c r="T81" i="24" s="1"/>
  <c r="S22" i="26"/>
  <c r="T39" i="24" s="1"/>
  <c r="S22" i="27"/>
  <c r="T53" i="24" s="1"/>
  <c r="S22" i="25"/>
  <c r="T25" i="24" s="1"/>
  <c r="M8" i="21"/>
  <c r="S12" i="21"/>
  <c r="S21" i="31"/>
  <c r="T108" i="24" s="1"/>
  <c r="S21" i="30"/>
  <c r="T94" i="24" s="1"/>
  <c r="S21" i="28"/>
  <c r="T66" i="24" s="1"/>
  <c r="S21" i="29"/>
  <c r="T80" i="24" s="1"/>
  <c r="S21" i="26"/>
  <c r="T38" i="24" s="1"/>
  <c r="S21" i="32"/>
  <c r="T122" i="24" s="1"/>
  <c r="S21" i="27"/>
  <c r="T52" i="24" s="1"/>
  <c r="S21" i="25"/>
  <c r="T24" i="24" s="1"/>
  <c r="Q6" i="21"/>
  <c r="T9" i="21"/>
  <c r="Q11" i="21"/>
  <c r="Q7" i="21"/>
  <c r="Q10" i="21"/>
  <c r="I10" i="21"/>
  <c r="G21" i="32"/>
  <c r="H122" i="24" s="1"/>
  <c r="G21" i="27"/>
  <c r="H52" i="24" s="1"/>
  <c r="G21" i="25"/>
  <c r="H24" i="24" s="1"/>
  <c r="G21" i="30"/>
  <c r="H94" i="24" s="1"/>
  <c r="G21" i="28"/>
  <c r="H66" i="24" s="1"/>
  <c r="G21" i="29"/>
  <c r="H80" i="24" s="1"/>
  <c r="G21" i="31"/>
  <c r="H108" i="24" s="1"/>
  <c r="G21" i="26"/>
  <c r="H38" i="24" s="1"/>
  <c r="S25" i="32"/>
  <c r="T126" i="24" s="1"/>
  <c r="S25" i="27"/>
  <c r="T56" i="24" s="1"/>
  <c r="S25" i="25"/>
  <c r="T28" i="24" s="1"/>
  <c r="S25" i="30"/>
  <c r="T98" i="24" s="1"/>
  <c r="S25" i="28"/>
  <c r="T70" i="24" s="1"/>
  <c r="S25" i="31"/>
  <c r="T112" i="24" s="1"/>
  <c r="S25" i="29"/>
  <c r="T84" i="24" s="1"/>
  <c r="S25" i="26"/>
  <c r="T42" i="24" s="1"/>
  <c r="L6" i="21"/>
  <c r="I6" i="21"/>
  <c r="E6" i="21"/>
  <c r="T11" i="21"/>
  <c r="S25" i="3"/>
  <c r="T14" i="24" s="1"/>
  <c r="K12" i="21"/>
  <c r="G25" i="3"/>
  <c r="H14" i="24" s="1"/>
  <c r="D8" i="21"/>
  <c r="C22" i="3"/>
  <c r="D11" i="24" s="1"/>
  <c r="T6" i="21"/>
  <c r="S20" i="3"/>
  <c r="T9" i="24" s="1"/>
  <c r="T10" i="21"/>
  <c r="S24" i="3"/>
  <c r="T13" i="24" s="1"/>
  <c r="T8" i="21"/>
  <c r="S22" i="3"/>
  <c r="T11" i="24" s="1"/>
  <c r="T7" i="21"/>
  <c r="S21" i="3"/>
  <c r="T10" i="24" s="1"/>
  <c r="H7" i="21"/>
  <c r="G21" i="3"/>
  <c r="H10" i="24" s="1"/>
  <c r="AN21" i="20"/>
  <c r="I21" i="20"/>
  <c r="Z42" i="20"/>
  <c r="X42" i="20"/>
  <c r="AO18" i="20"/>
  <c r="H50" i="20"/>
  <c r="N72" i="3"/>
  <c r="AM72" i="3" s="1"/>
  <c r="AI72" i="3"/>
  <c r="Z63" i="3"/>
  <c r="L63" i="3"/>
  <c r="AD63" i="3" s="1"/>
  <c r="N31" i="20"/>
  <c r="X75" i="3"/>
  <c r="AO75" i="3" s="1"/>
  <c r="N51" i="20"/>
  <c r="X99" i="3"/>
  <c r="AO99" i="3" s="1"/>
  <c r="U85" i="3"/>
  <c r="Y85" i="3"/>
  <c r="X32" i="20"/>
  <c r="N49" i="20"/>
  <c r="X97" i="3"/>
  <c r="AO97" i="3" s="1"/>
  <c r="N13" i="20"/>
  <c r="AA49" i="3"/>
  <c r="AR49" i="3" s="1"/>
  <c r="AI98" i="3"/>
  <c r="N28" i="20"/>
  <c r="X72" i="3"/>
  <c r="AO72" i="3" s="1"/>
  <c r="N10" i="20"/>
  <c r="AA46" i="3"/>
  <c r="AR46" i="3" s="1"/>
  <c r="N12" i="20"/>
  <c r="AA48" i="3"/>
  <c r="AR48" i="3" s="1"/>
  <c r="N8" i="20"/>
  <c r="AA44" i="3"/>
  <c r="AR44" i="3" s="1"/>
  <c r="O48" i="3"/>
  <c r="AN48" i="3" s="1"/>
  <c r="AJ48" i="3"/>
  <c r="Q98" i="3"/>
  <c r="AH98" i="3"/>
  <c r="M98" i="3"/>
  <c r="AL98" i="3" s="1"/>
  <c r="N9" i="20"/>
  <c r="AA45" i="3"/>
  <c r="AR45" i="3" s="1"/>
  <c r="O45" i="3"/>
  <c r="AN45" i="3" s="1"/>
  <c r="AJ45" i="3"/>
  <c r="H23" i="20"/>
  <c r="AA64" i="3"/>
  <c r="M64" i="3"/>
  <c r="AE64" i="3" s="1"/>
  <c r="H13" i="20"/>
  <c r="Y89" i="3"/>
  <c r="U89" i="3"/>
  <c r="Z43" i="20"/>
  <c r="AN13" i="20"/>
  <c r="X22" i="20"/>
  <c r="N48" i="20"/>
  <c r="X96" i="3"/>
  <c r="AO96" i="3" s="1"/>
  <c r="Z64" i="3"/>
  <c r="N33" i="20"/>
  <c r="X77" i="3"/>
  <c r="AO77" i="3" s="1"/>
  <c r="Z60" i="3"/>
  <c r="L60" i="3"/>
  <c r="AD60" i="3" s="1"/>
  <c r="N29" i="20"/>
  <c r="X73" i="3"/>
  <c r="AO73" i="3" s="1"/>
  <c r="AJ44" i="3"/>
  <c r="Z62" i="3"/>
  <c r="L62" i="3"/>
  <c r="AD62" i="3" s="1"/>
  <c r="R96" i="3"/>
  <c r="N96" i="3"/>
  <c r="AM96" i="3" s="1"/>
  <c r="AI96" i="3"/>
  <c r="AJ47" i="3"/>
  <c r="AA60" i="3"/>
  <c r="M60" i="3"/>
  <c r="AE60" i="3" s="1"/>
  <c r="AA61" i="3"/>
  <c r="M61" i="3"/>
  <c r="AE61" i="3" s="1"/>
  <c r="Q101" i="3"/>
  <c r="M101" i="3"/>
  <c r="AL101" i="3" s="1"/>
  <c r="U84" i="3"/>
  <c r="AN50" i="20"/>
  <c r="R101" i="3"/>
  <c r="N101" i="3"/>
  <c r="AM101" i="3" s="1"/>
  <c r="AI101" i="3"/>
  <c r="N53" i="20"/>
  <c r="X101" i="3"/>
  <c r="AO101" i="3" s="1"/>
  <c r="N11" i="20"/>
  <c r="AA47" i="3"/>
  <c r="AR47" i="3" s="1"/>
  <c r="N52" i="20"/>
  <c r="X100" i="3"/>
  <c r="AO100" i="3" s="1"/>
  <c r="N32" i="20"/>
  <c r="X76" i="3"/>
  <c r="AO76" i="3" s="1"/>
  <c r="N50" i="20"/>
  <c r="X98" i="3"/>
  <c r="AO98" i="3" s="1"/>
  <c r="Z61" i="3"/>
  <c r="L61" i="3"/>
  <c r="AD61" i="3" s="1"/>
  <c r="N30" i="20"/>
  <c r="X74" i="3"/>
  <c r="AO74" i="3" s="1"/>
  <c r="Z20" i="20"/>
  <c r="AO19" i="20"/>
  <c r="AO50" i="20"/>
  <c r="AP20" i="20"/>
  <c r="AN20" i="20"/>
  <c r="Z22" i="20"/>
  <c r="AN40" i="20"/>
  <c r="Z8" i="20"/>
  <c r="Z19" i="20"/>
  <c r="Z18" i="20"/>
  <c r="AO9" i="20"/>
  <c r="AO53" i="20"/>
  <c r="Y12" i="20"/>
  <c r="AO12" i="20"/>
  <c r="AN53" i="20"/>
  <c r="X19" i="20"/>
  <c r="AO22" i="20"/>
  <c r="AO10" i="20"/>
  <c r="X31" i="20"/>
  <c r="Y32" i="20"/>
  <c r="G12" i="21"/>
  <c r="I28" i="20"/>
  <c r="Z29" i="20"/>
  <c r="Y49" i="20"/>
  <c r="AP48" i="20"/>
  <c r="AO48" i="20"/>
  <c r="AN52" i="20"/>
  <c r="I43" i="20"/>
  <c r="X38" i="20"/>
  <c r="AN49" i="20"/>
  <c r="X11" i="20"/>
  <c r="X8" i="20"/>
  <c r="X51" i="20"/>
  <c r="AP11" i="20"/>
  <c r="AO11" i="20"/>
  <c r="AP31" i="20"/>
  <c r="AO31" i="20"/>
  <c r="AP8" i="20"/>
  <c r="AO8" i="20"/>
  <c r="AP13" i="20"/>
  <c r="AO13" i="20"/>
  <c r="X28" i="20"/>
  <c r="H28" i="20"/>
  <c r="AP41" i="20"/>
  <c r="AO41" i="20"/>
  <c r="Y52" i="20"/>
  <c r="AN32" i="20"/>
  <c r="AN29" i="20"/>
  <c r="AP21" i="20"/>
  <c r="AO21" i="20"/>
  <c r="AN39" i="20"/>
  <c r="AP51" i="20"/>
  <c r="AO51" i="20"/>
  <c r="AP38" i="20"/>
  <c r="AO38" i="20"/>
  <c r="X41" i="20"/>
  <c r="X48" i="20"/>
  <c r="AP28" i="20"/>
  <c r="AO28" i="20"/>
  <c r="H38" i="20"/>
  <c r="X21" i="20"/>
  <c r="AN42" i="20"/>
  <c r="Z30" i="20"/>
  <c r="Y30" i="20"/>
  <c r="Z10" i="20"/>
  <c r="Y10" i="20"/>
  <c r="Z33" i="20"/>
  <c r="Y33" i="20"/>
  <c r="Z50" i="20"/>
  <c r="Y50" i="20"/>
  <c r="Z53" i="20"/>
  <c r="Y53" i="20"/>
  <c r="Z23" i="20"/>
  <c r="Y23" i="20"/>
  <c r="Z40" i="20"/>
  <c r="Y40" i="20"/>
  <c r="Z13" i="20"/>
  <c r="Y13" i="20"/>
  <c r="Z9" i="20"/>
  <c r="Y9" i="20"/>
  <c r="Y20" i="20"/>
  <c r="H43" i="20"/>
  <c r="J33" i="20"/>
  <c r="I33" i="20"/>
  <c r="I38" i="20"/>
  <c r="H33" i="20"/>
  <c r="I39" i="20"/>
  <c r="H39" i="20"/>
  <c r="I48" i="20"/>
  <c r="H48" i="20"/>
  <c r="H49" i="20"/>
  <c r="H52" i="20"/>
  <c r="H51" i="20"/>
  <c r="H40" i="20"/>
  <c r="H42" i="20"/>
  <c r="H41" i="20"/>
  <c r="H31" i="20"/>
  <c r="H32" i="20"/>
  <c r="H30" i="20"/>
  <c r="H29" i="20"/>
  <c r="J22" i="20"/>
  <c r="I20" i="20"/>
  <c r="J19" i="20"/>
  <c r="J21" i="20"/>
  <c r="J18" i="20"/>
  <c r="I12" i="20"/>
  <c r="I9" i="20"/>
  <c r="I10" i="20"/>
  <c r="I11" i="20"/>
  <c r="I8" i="20"/>
  <c r="AJ46" i="3" l="1"/>
  <c r="AC89" i="3"/>
  <c r="Q14" i="3" s="1"/>
  <c r="AG101" i="3"/>
  <c r="C98" i="3"/>
  <c r="C98" i="26"/>
  <c r="C98" i="25"/>
  <c r="D96" i="3"/>
  <c r="D96" i="25"/>
  <c r="D96" i="26"/>
  <c r="E46" i="29"/>
  <c r="E46" i="28"/>
  <c r="E46" i="27"/>
  <c r="D49" i="31"/>
  <c r="D49" i="30"/>
  <c r="D49" i="32"/>
  <c r="C65" i="3"/>
  <c r="C65" i="26"/>
  <c r="C65" i="25"/>
  <c r="C76" i="28"/>
  <c r="C76" i="29"/>
  <c r="C76" i="27"/>
  <c r="D60" i="31"/>
  <c r="D60" i="32"/>
  <c r="D60" i="30"/>
  <c r="E64" i="3"/>
  <c r="E64" i="26"/>
  <c r="E64" i="25"/>
  <c r="E49" i="29"/>
  <c r="E49" i="28"/>
  <c r="E49" i="27"/>
  <c r="D99" i="32"/>
  <c r="D99" i="31"/>
  <c r="D99" i="30"/>
  <c r="C84" i="28"/>
  <c r="C84" i="29"/>
  <c r="C84" i="27"/>
  <c r="C64" i="29"/>
  <c r="C64" i="28"/>
  <c r="C64" i="27"/>
  <c r="E60" i="3"/>
  <c r="E60" i="26"/>
  <c r="E60" i="25"/>
  <c r="D62" i="28"/>
  <c r="D62" i="29"/>
  <c r="D62" i="27"/>
  <c r="E98" i="29"/>
  <c r="E98" i="28"/>
  <c r="E98" i="27"/>
  <c r="C96" i="28"/>
  <c r="C96" i="29"/>
  <c r="C96" i="27"/>
  <c r="D87" i="30"/>
  <c r="D87" i="32"/>
  <c r="D87" i="31"/>
  <c r="C99" i="28"/>
  <c r="C99" i="29"/>
  <c r="C99" i="27"/>
  <c r="D61" i="31"/>
  <c r="D61" i="32"/>
  <c r="D61" i="30"/>
  <c r="C99" i="25"/>
  <c r="C99" i="26"/>
  <c r="D45" i="31"/>
  <c r="D45" i="32"/>
  <c r="D45" i="30"/>
  <c r="E60" i="28"/>
  <c r="E60" i="29"/>
  <c r="E60" i="27"/>
  <c r="D48" i="29"/>
  <c r="D48" i="28"/>
  <c r="D48" i="27"/>
  <c r="D62" i="3"/>
  <c r="D62" i="26"/>
  <c r="D62" i="25"/>
  <c r="C96" i="3"/>
  <c r="C96" i="26"/>
  <c r="C96" i="25"/>
  <c r="D49" i="29"/>
  <c r="D49" i="28"/>
  <c r="D49" i="27"/>
  <c r="D46" i="29"/>
  <c r="D46" i="28"/>
  <c r="D46" i="27"/>
  <c r="E84" i="31"/>
  <c r="E84" i="32"/>
  <c r="E84" i="30"/>
  <c r="C72" i="29"/>
  <c r="C72" i="28"/>
  <c r="C72" i="27"/>
  <c r="C97" i="32"/>
  <c r="C97" i="31"/>
  <c r="C97" i="30"/>
  <c r="D76" i="29"/>
  <c r="D76" i="28"/>
  <c r="D76" i="27"/>
  <c r="Y62" i="26"/>
  <c r="K62" i="26"/>
  <c r="AC62" i="26" s="1"/>
  <c r="V89" i="30"/>
  <c r="R89" i="30"/>
  <c r="AJ47" i="25"/>
  <c r="O47" i="25"/>
  <c r="AN47" i="25" s="1"/>
  <c r="AJ46" i="25"/>
  <c r="O46" i="25"/>
  <c r="AN46" i="25" s="1"/>
  <c r="N47" i="27"/>
  <c r="AM47" i="27" s="1"/>
  <c r="AI47" i="27"/>
  <c r="N44" i="28"/>
  <c r="AM44" i="28" s="1"/>
  <c r="AI44" i="28"/>
  <c r="AI47" i="32"/>
  <c r="N47" i="32"/>
  <c r="AM47" i="32" s="1"/>
  <c r="K96" i="30"/>
  <c r="AJ96" i="30" s="1"/>
  <c r="AF96" i="30"/>
  <c r="O96" i="30"/>
  <c r="O96" i="3"/>
  <c r="AF96" i="3"/>
  <c r="K96" i="3"/>
  <c r="AJ96" i="3" s="1"/>
  <c r="U85" i="27"/>
  <c r="Y85" i="27"/>
  <c r="C73" i="25"/>
  <c r="C73" i="26"/>
  <c r="C85" i="26"/>
  <c r="C85" i="25"/>
  <c r="D86" i="28"/>
  <c r="D86" i="29"/>
  <c r="D86" i="27"/>
  <c r="D74" i="28"/>
  <c r="D74" i="29"/>
  <c r="D74" i="27"/>
  <c r="E99" i="32"/>
  <c r="E99" i="31"/>
  <c r="E99" i="30"/>
  <c r="E49" i="31"/>
  <c r="E49" i="32"/>
  <c r="E49" i="30"/>
  <c r="D89" i="3"/>
  <c r="T89" i="3" s="1"/>
  <c r="D89" i="25"/>
  <c r="D89" i="26"/>
  <c r="C75" i="28"/>
  <c r="C75" i="29"/>
  <c r="C75" i="27"/>
  <c r="E61" i="28"/>
  <c r="E61" i="29"/>
  <c r="E61" i="27"/>
  <c r="C49" i="3"/>
  <c r="O49" i="3" s="1"/>
  <c r="AN49" i="3" s="1"/>
  <c r="AN50" i="3" s="1"/>
  <c r="C49" i="26"/>
  <c r="C49" i="25"/>
  <c r="L101" i="3"/>
  <c r="AK101" i="3" s="1"/>
  <c r="C88" i="28"/>
  <c r="C88" i="29"/>
  <c r="C88" i="27"/>
  <c r="AF75" i="28"/>
  <c r="K75" i="28"/>
  <c r="AJ75" i="28" s="1"/>
  <c r="Y64" i="3"/>
  <c r="K64" i="3"/>
  <c r="AC64" i="3" s="1"/>
  <c r="Y65" i="3"/>
  <c r="K65" i="3"/>
  <c r="AC65" i="3" s="1"/>
  <c r="N46" i="30"/>
  <c r="AM46" i="30" s="1"/>
  <c r="AI46" i="30"/>
  <c r="K75" i="30"/>
  <c r="AJ75" i="30" s="1"/>
  <c r="AF75" i="30"/>
  <c r="R89" i="32"/>
  <c r="V89" i="32"/>
  <c r="AH74" i="30"/>
  <c r="M74" i="30"/>
  <c r="AL74" i="30" s="1"/>
  <c r="AJ47" i="26"/>
  <c r="O47" i="26"/>
  <c r="AN47" i="26" s="1"/>
  <c r="N100" i="29"/>
  <c r="AM100" i="29" s="1"/>
  <c r="R100" i="29"/>
  <c r="AI100" i="29"/>
  <c r="AJ46" i="26"/>
  <c r="O46" i="26"/>
  <c r="AN46" i="26" s="1"/>
  <c r="N47" i="28"/>
  <c r="AM47" i="28" s="1"/>
  <c r="AI47" i="28"/>
  <c r="K61" i="29"/>
  <c r="Y61" i="29"/>
  <c r="Z65" i="29"/>
  <c r="L65" i="29"/>
  <c r="AD65" i="29" s="1"/>
  <c r="K72" i="32"/>
  <c r="AJ72" i="32" s="1"/>
  <c r="AF72" i="32"/>
  <c r="N44" i="29"/>
  <c r="AM44" i="29" s="1"/>
  <c r="AI44" i="29"/>
  <c r="K76" i="3"/>
  <c r="AJ76" i="3" s="1"/>
  <c r="AF76" i="3"/>
  <c r="AA62" i="32"/>
  <c r="M62" i="32"/>
  <c r="AE62" i="32" s="1"/>
  <c r="AI47" i="31"/>
  <c r="N47" i="31"/>
  <c r="AM47" i="31" s="1"/>
  <c r="R85" i="30"/>
  <c r="V85" i="30"/>
  <c r="AF75" i="26"/>
  <c r="K75" i="26"/>
  <c r="AJ75" i="26" s="1"/>
  <c r="K99" i="28"/>
  <c r="O99" i="28"/>
  <c r="AF99" i="28"/>
  <c r="AI76" i="27"/>
  <c r="N76" i="27"/>
  <c r="AM76" i="27" s="1"/>
  <c r="W84" i="30"/>
  <c r="S84" i="30"/>
  <c r="O49" i="27"/>
  <c r="AN49" i="27" s="1"/>
  <c r="AJ49" i="27"/>
  <c r="Y61" i="3"/>
  <c r="K61" i="3"/>
  <c r="AC61" i="3" s="1"/>
  <c r="AF77" i="3"/>
  <c r="K77" i="3"/>
  <c r="AJ77" i="3" s="1"/>
  <c r="Z60" i="31"/>
  <c r="L60" i="31"/>
  <c r="AD60" i="31" s="1"/>
  <c r="AA61" i="28"/>
  <c r="M61" i="28"/>
  <c r="AI45" i="29"/>
  <c r="N45" i="29"/>
  <c r="AM45" i="29" s="1"/>
  <c r="Y89" i="30"/>
  <c r="U89" i="30"/>
  <c r="K100" i="29"/>
  <c r="AJ100" i="29" s="1"/>
  <c r="AF100" i="29"/>
  <c r="O100" i="29"/>
  <c r="K62" i="31"/>
  <c r="AC62" i="31" s="1"/>
  <c r="Y62" i="31"/>
  <c r="V84" i="28"/>
  <c r="R84" i="28"/>
  <c r="N49" i="29"/>
  <c r="AM49" i="29" s="1"/>
  <c r="AI49" i="29"/>
  <c r="K99" i="32"/>
  <c r="O99" i="32"/>
  <c r="AF99" i="32"/>
  <c r="O44" i="32"/>
  <c r="AN44" i="32" s="1"/>
  <c r="AJ44" i="32"/>
  <c r="AV44" i="32" s="1"/>
  <c r="T89" i="32"/>
  <c r="X89" i="32"/>
  <c r="K74" i="25"/>
  <c r="AJ74" i="25" s="1"/>
  <c r="AF74" i="25"/>
  <c r="AI46" i="27"/>
  <c r="N46" i="27"/>
  <c r="AM46" i="27" s="1"/>
  <c r="O96" i="32"/>
  <c r="AF96" i="32"/>
  <c r="K96" i="32"/>
  <c r="AJ96" i="32" s="1"/>
  <c r="K96" i="26"/>
  <c r="AJ96" i="26" s="1"/>
  <c r="O96" i="26"/>
  <c r="AF96" i="26"/>
  <c r="Y85" i="29"/>
  <c r="U85" i="29"/>
  <c r="AI46" i="31"/>
  <c r="N46" i="31"/>
  <c r="AM46" i="31" s="1"/>
  <c r="Y62" i="32"/>
  <c r="K62" i="32"/>
  <c r="AC62" i="32" s="1"/>
  <c r="K99" i="31"/>
  <c r="O99" i="31"/>
  <c r="AF99" i="31"/>
  <c r="AF74" i="26"/>
  <c r="K74" i="26"/>
  <c r="AJ74" i="26" s="1"/>
  <c r="D85" i="3"/>
  <c r="D85" i="25"/>
  <c r="D85" i="26"/>
  <c r="C100" i="31"/>
  <c r="C100" i="30"/>
  <c r="C100" i="32"/>
  <c r="V88" i="30"/>
  <c r="R88" i="30"/>
  <c r="R85" i="27"/>
  <c r="V85" i="27"/>
  <c r="Y64" i="25"/>
  <c r="K64" i="25"/>
  <c r="AC64" i="25" s="1"/>
  <c r="K65" i="25"/>
  <c r="AC65" i="25" s="1"/>
  <c r="Y65" i="25"/>
  <c r="AI46" i="32"/>
  <c r="N46" i="32"/>
  <c r="AM46" i="32" s="1"/>
  <c r="AF75" i="32"/>
  <c r="K75" i="32"/>
  <c r="AJ75" i="32" s="1"/>
  <c r="V89" i="31"/>
  <c r="R89" i="31"/>
  <c r="M74" i="32"/>
  <c r="AL74" i="32" s="1"/>
  <c r="AH74" i="32"/>
  <c r="N100" i="27"/>
  <c r="AM100" i="27" s="1"/>
  <c r="R100" i="27"/>
  <c r="AI100" i="27"/>
  <c r="AI47" i="29"/>
  <c r="N47" i="29"/>
  <c r="AM47" i="29" s="1"/>
  <c r="K61" i="28"/>
  <c r="Y61" i="28"/>
  <c r="L74" i="31"/>
  <c r="AK74" i="31" s="1"/>
  <c r="AG74" i="31"/>
  <c r="L74" i="27"/>
  <c r="AK74" i="27" s="1"/>
  <c r="AG74" i="27"/>
  <c r="Y63" i="3"/>
  <c r="K63" i="3"/>
  <c r="AC63" i="3" s="1"/>
  <c r="K76" i="25"/>
  <c r="AJ76" i="25" s="1"/>
  <c r="AF76" i="25"/>
  <c r="M62" i="31"/>
  <c r="AE62" i="31" s="1"/>
  <c r="AA62" i="31"/>
  <c r="AI47" i="30"/>
  <c r="N47" i="30"/>
  <c r="AM47" i="30" s="1"/>
  <c r="V85" i="31"/>
  <c r="R85" i="31"/>
  <c r="R87" i="27"/>
  <c r="V87" i="27"/>
  <c r="K99" i="29"/>
  <c r="O99" i="29"/>
  <c r="AF99" i="29"/>
  <c r="N76" i="28"/>
  <c r="AM76" i="28" s="1"/>
  <c r="AI76" i="28"/>
  <c r="S84" i="32"/>
  <c r="W84" i="32"/>
  <c r="O49" i="28"/>
  <c r="AN49" i="28" s="1"/>
  <c r="AJ49" i="28"/>
  <c r="K61" i="25"/>
  <c r="AC61" i="25" s="1"/>
  <c r="Y61" i="25"/>
  <c r="AF77" i="26"/>
  <c r="K77" i="26"/>
  <c r="AJ77" i="26" s="1"/>
  <c r="N101" i="26"/>
  <c r="AM101" i="26" s="1"/>
  <c r="AI101" i="26"/>
  <c r="R101" i="26"/>
  <c r="L72" i="31"/>
  <c r="AK72" i="31" s="1"/>
  <c r="AG72" i="31"/>
  <c r="M61" i="25"/>
  <c r="AE61" i="25" s="1"/>
  <c r="AA61" i="25"/>
  <c r="N65" i="31"/>
  <c r="AF65" i="31" s="1"/>
  <c r="AB65" i="31"/>
  <c r="Z61" i="25"/>
  <c r="L61" i="25"/>
  <c r="AD61" i="25" s="1"/>
  <c r="AG77" i="29"/>
  <c r="L77" i="29"/>
  <c r="AK77" i="29" s="1"/>
  <c r="R85" i="3"/>
  <c r="V85" i="3"/>
  <c r="W89" i="31"/>
  <c r="S89" i="31"/>
  <c r="P44" i="27"/>
  <c r="AO44" i="27" s="1"/>
  <c r="AK44" i="27"/>
  <c r="Z62" i="25"/>
  <c r="L62" i="25"/>
  <c r="AD62" i="25" s="1"/>
  <c r="L96" i="31"/>
  <c r="AK96" i="31" s="1"/>
  <c r="AG96" i="31"/>
  <c r="P96" i="31"/>
  <c r="AI46" i="29"/>
  <c r="N46" i="29"/>
  <c r="AM46" i="29" s="1"/>
  <c r="O96" i="31"/>
  <c r="AF96" i="31"/>
  <c r="K96" i="31"/>
  <c r="AJ96" i="31" s="1"/>
  <c r="K96" i="25"/>
  <c r="AJ96" i="25" s="1"/>
  <c r="O96" i="25"/>
  <c r="AF96" i="25"/>
  <c r="U85" i="28"/>
  <c r="Y85" i="28"/>
  <c r="AF75" i="29"/>
  <c r="K75" i="29"/>
  <c r="AJ75" i="29" s="1"/>
  <c r="K97" i="29"/>
  <c r="AJ97" i="29" s="1"/>
  <c r="O97" i="29"/>
  <c r="AF97" i="29"/>
  <c r="Z60" i="28"/>
  <c r="L60" i="28"/>
  <c r="AD60" i="28" s="1"/>
  <c r="Y64" i="32"/>
  <c r="K64" i="32"/>
  <c r="AC64" i="32" s="1"/>
  <c r="N45" i="28"/>
  <c r="AM45" i="28" s="1"/>
  <c r="AI45" i="28"/>
  <c r="Y89" i="25"/>
  <c r="U89" i="25"/>
  <c r="K100" i="28"/>
  <c r="AJ100" i="28" s="1"/>
  <c r="O100" i="28"/>
  <c r="AF100" i="28"/>
  <c r="N49" i="27"/>
  <c r="AM49" i="27" s="1"/>
  <c r="AI49" i="27"/>
  <c r="O44" i="30"/>
  <c r="AN44" i="30" s="1"/>
  <c r="AJ44" i="30"/>
  <c r="X89" i="30"/>
  <c r="T89" i="30"/>
  <c r="D44" i="3"/>
  <c r="D44" i="25"/>
  <c r="D44" i="26"/>
  <c r="D65" i="29"/>
  <c r="D65" i="28"/>
  <c r="D65" i="27"/>
  <c r="E44" i="30"/>
  <c r="E44" i="31"/>
  <c r="E44" i="32"/>
  <c r="C86" i="31"/>
  <c r="C86" i="30"/>
  <c r="C86" i="32"/>
  <c r="V88" i="32"/>
  <c r="R88" i="32"/>
  <c r="V85" i="29"/>
  <c r="R85" i="29"/>
  <c r="K64" i="26"/>
  <c r="AC64" i="26" s="1"/>
  <c r="Y64" i="26"/>
  <c r="Y64" i="27"/>
  <c r="K64" i="27"/>
  <c r="AC64" i="27" s="1"/>
  <c r="L98" i="28"/>
  <c r="AK98" i="28" s="1"/>
  <c r="P98" i="28"/>
  <c r="AG98" i="28"/>
  <c r="Y65" i="27"/>
  <c r="K65" i="27"/>
  <c r="AC65" i="27" s="1"/>
  <c r="Y63" i="30"/>
  <c r="K63" i="30"/>
  <c r="AC63" i="30" s="1"/>
  <c r="Y86" i="31"/>
  <c r="U86" i="31"/>
  <c r="Y60" i="30"/>
  <c r="K60" i="30"/>
  <c r="AC60" i="30" s="1"/>
  <c r="K101" i="28"/>
  <c r="AJ101" i="28" s="1"/>
  <c r="O101" i="28"/>
  <c r="AF101" i="28"/>
  <c r="V86" i="3"/>
  <c r="R86" i="3"/>
  <c r="L74" i="30"/>
  <c r="AK74" i="30" s="1"/>
  <c r="AG74" i="30"/>
  <c r="L74" i="28"/>
  <c r="AK74" i="28" s="1"/>
  <c r="AG74" i="28"/>
  <c r="K63" i="25"/>
  <c r="AC63" i="25" s="1"/>
  <c r="Y63" i="25"/>
  <c r="AF76" i="26"/>
  <c r="K76" i="26"/>
  <c r="AJ76" i="26" s="1"/>
  <c r="L61" i="30"/>
  <c r="AD61" i="30" s="1"/>
  <c r="Z61" i="30"/>
  <c r="Y85" i="26"/>
  <c r="U85" i="26"/>
  <c r="N47" i="3"/>
  <c r="AM47" i="3" s="1"/>
  <c r="AI47" i="3"/>
  <c r="R87" i="29"/>
  <c r="V87" i="29"/>
  <c r="N49" i="3"/>
  <c r="AM49" i="3" s="1"/>
  <c r="AI49" i="3"/>
  <c r="AI76" i="29"/>
  <c r="N76" i="29"/>
  <c r="AM76" i="29" s="1"/>
  <c r="S84" i="31"/>
  <c r="W84" i="31"/>
  <c r="O49" i="29"/>
  <c r="AN49" i="29" s="1"/>
  <c r="AJ49" i="29"/>
  <c r="Y61" i="26"/>
  <c r="K61" i="26"/>
  <c r="AC61" i="26" s="1"/>
  <c r="AF77" i="25"/>
  <c r="K77" i="25"/>
  <c r="AJ77" i="25" s="1"/>
  <c r="AI101" i="25"/>
  <c r="N101" i="25"/>
  <c r="AM101" i="25" s="1"/>
  <c r="R101" i="25"/>
  <c r="L72" i="30"/>
  <c r="AK72" i="30" s="1"/>
  <c r="AG72" i="30"/>
  <c r="AA61" i="26"/>
  <c r="M61" i="26"/>
  <c r="AE61" i="26" s="1"/>
  <c r="AB65" i="30"/>
  <c r="N65" i="30"/>
  <c r="AF65" i="30" s="1"/>
  <c r="Z61" i="26"/>
  <c r="L61" i="26"/>
  <c r="AD61" i="26" s="1"/>
  <c r="AG77" i="27"/>
  <c r="L77" i="27"/>
  <c r="AK77" i="27" s="1"/>
  <c r="R85" i="25"/>
  <c r="V85" i="25"/>
  <c r="W89" i="30"/>
  <c r="S89" i="30"/>
  <c r="P44" i="28"/>
  <c r="AO44" i="28" s="1"/>
  <c r="AK44" i="28"/>
  <c r="L62" i="26"/>
  <c r="AD62" i="26" s="1"/>
  <c r="Z62" i="26"/>
  <c r="L96" i="30"/>
  <c r="AK96" i="30" s="1"/>
  <c r="AG96" i="30"/>
  <c r="P96" i="30"/>
  <c r="AG77" i="30"/>
  <c r="L77" i="30"/>
  <c r="AK77" i="30" s="1"/>
  <c r="W86" i="27"/>
  <c r="S86" i="27"/>
  <c r="N48" i="3"/>
  <c r="AM48" i="3" s="1"/>
  <c r="AI48" i="3"/>
  <c r="AJ46" i="31"/>
  <c r="O46" i="31"/>
  <c r="AN46" i="31" s="1"/>
  <c r="M60" i="25"/>
  <c r="AE60" i="25" s="1"/>
  <c r="AA60" i="25"/>
  <c r="V88" i="28"/>
  <c r="R88" i="28"/>
  <c r="K75" i="31"/>
  <c r="AJ75" i="31" s="1"/>
  <c r="AF75" i="31"/>
  <c r="N100" i="28"/>
  <c r="AM100" i="28" s="1"/>
  <c r="R100" i="28"/>
  <c r="AI100" i="28"/>
  <c r="AU100" i="28" s="1"/>
  <c r="U13" i="28" s="1"/>
  <c r="Y61" i="27"/>
  <c r="K61" i="27"/>
  <c r="Y61" i="31"/>
  <c r="K61" i="31"/>
  <c r="AC61" i="31" s="1"/>
  <c r="V89" i="25"/>
  <c r="R89" i="25"/>
  <c r="M62" i="30"/>
  <c r="AE62" i="30" s="1"/>
  <c r="AA62" i="30"/>
  <c r="R85" i="32"/>
  <c r="V85" i="32"/>
  <c r="AF75" i="25"/>
  <c r="K75" i="25"/>
  <c r="AJ75" i="25" s="1"/>
  <c r="K99" i="27"/>
  <c r="AF99" i="27"/>
  <c r="O99" i="27"/>
  <c r="Z62" i="28"/>
  <c r="L62" i="28"/>
  <c r="AD62" i="28" s="1"/>
  <c r="Z60" i="32"/>
  <c r="L60" i="32"/>
  <c r="AD60" i="32" s="1"/>
  <c r="AA61" i="29"/>
  <c r="M61" i="29"/>
  <c r="AE61" i="29" s="1"/>
  <c r="Y89" i="32"/>
  <c r="U89" i="32"/>
  <c r="R84" i="29"/>
  <c r="V84" i="29"/>
  <c r="N46" i="28"/>
  <c r="AM46" i="28" s="1"/>
  <c r="AI46" i="28"/>
  <c r="C74" i="3"/>
  <c r="C74" i="26"/>
  <c r="C74" i="25"/>
  <c r="E86" i="28"/>
  <c r="E86" i="29"/>
  <c r="E86" i="27"/>
  <c r="E74" i="28"/>
  <c r="E74" i="27"/>
  <c r="E74" i="29"/>
  <c r="C85" i="31"/>
  <c r="C85" i="30"/>
  <c r="C85" i="32"/>
  <c r="D44" i="32"/>
  <c r="D44" i="30"/>
  <c r="D44" i="31"/>
  <c r="E44" i="29"/>
  <c r="E44" i="27"/>
  <c r="E44" i="28"/>
  <c r="E88" i="28"/>
  <c r="E88" i="29"/>
  <c r="E88" i="27"/>
  <c r="C76" i="25"/>
  <c r="C76" i="26"/>
  <c r="C77" i="26"/>
  <c r="C77" i="25"/>
  <c r="C88" i="31"/>
  <c r="C88" i="32"/>
  <c r="C88" i="30"/>
  <c r="D63" i="32"/>
  <c r="D63" i="30"/>
  <c r="D63" i="31"/>
  <c r="D96" i="32"/>
  <c r="D96" i="30"/>
  <c r="D96" i="31"/>
  <c r="D46" i="32"/>
  <c r="D46" i="30"/>
  <c r="D46" i="31"/>
  <c r="C98" i="31"/>
  <c r="C98" i="30"/>
  <c r="C98" i="32"/>
  <c r="D63" i="3"/>
  <c r="AA63" i="3" s="1"/>
  <c r="D63" i="26"/>
  <c r="D63" i="25"/>
  <c r="Y65" i="26"/>
  <c r="K65" i="26"/>
  <c r="AC65" i="26" s="1"/>
  <c r="D47" i="3"/>
  <c r="P47" i="3" s="1"/>
  <c r="AO47" i="3" s="1"/>
  <c r="D47" i="25"/>
  <c r="D47" i="26"/>
  <c r="C75" i="26"/>
  <c r="C75" i="25"/>
  <c r="D84" i="3"/>
  <c r="D84" i="26"/>
  <c r="D84" i="25"/>
  <c r="E65" i="28"/>
  <c r="E65" i="29"/>
  <c r="E65" i="27"/>
  <c r="C63" i="28"/>
  <c r="C63" i="29"/>
  <c r="C63" i="27"/>
  <c r="E63" i="32"/>
  <c r="E63" i="30"/>
  <c r="E63" i="31"/>
  <c r="D75" i="32"/>
  <c r="D75" i="30"/>
  <c r="D75" i="31"/>
  <c r="E96" i="32"/>
  <c r="E96" i="30"/>
  <c r="E96" i="31"/>
  <c r="D64" i="32"/>
  <c r="D64" i="30"/>
  <c r="D64" i="31"/>
  <c r="E64" i="29"/>
  <c r="E64" i="28"/>
  <c r="E64" i="27"/>
  <c r="C63" i="32"/>
  <c r="C63" i="30"/>
  <c r="C63" i="31"/>
  <c r="V88" i="31"/>
  <c r="R88" i="31"/>
  <c r="V85" i="28"/>
  <c r="R85" i="28"/>
  <c r="K72" i="27"/>
  <c r="AJ72" i="27" s="1"/>
  <c r="AF72" i="27"/>
  <c r="Y64" i="28"/>
  <c r="K64" i="28"/>
  <c r="AG98" i="29"/>
  <c r="L98" i="29"/>
  <c r="AK98" i="29" s="1"/>
  <c r="P98" i="29"/>
  <c r="K65" i="28"/>
  <c r="AC65" i="28" s="1"/>
  <c r="Y65" i="28"/>
  <c r="K63" i="32"/>
  <c r="AC63" i="32" s="1"/>
  <c r="Y63" i="32"/>
  <c r="Y86" i="32"/>
  <c r="U86" i="32"/>
  <c r="K60" i="32"/>
  <c r="AC60" i="32" s="1"/>
  <c r="Y60" i="32"/>
  <c r="K101" i="27"/>
  <c r="AJ101" i="27" s="1"/>
  <c r="O101" i="27"/>
  <c r="AF101" i="27"/>
  <c r="V86" i="25"/>
  <c r="R86" i="25"/>
  <c r="L74" i="32"/>
  <c r="AK74" i="32" s="1"/>
  <c r="AG74" i="32"/>
  <c r="AG74" i="29"/>
  <c r="L74" i="29"/>
  <c r="AK74" i="29" s="1"/>
  <c r="Y63" i="26"/>
  <c r="K63" i="26"/>
  <c r="AC63" i="26" s="1"/>
  <c r="K97" i="30"/>
  <c r="AJ97" i="30" s="1"/>
  <c r="O97" i="30"/>
  <c r="AF97" i="30"/>
  <c r="L61" i="32"/>
  <c r="AD61" i="32" s="1"/>
  <c r="Z61" i="32"/>
  <c r="Y85" i="25"/>
  <c r="U85" i="25"/>
  <c r="N47" i="26"/>
  <c r="AM47" i="26" s="1"/>
  <c r="AI47" i="26"/>
  <c r="V87" i="28"/>
  <c r="R87" i="28"/>
  <c r="AI49" i="26"/>
  <c r="N49" i="26"/>
  <c r="AM49" i="26" s="1"/>
  <c r="Z63" i="25"/>
  <c r="L63" i="25"/>
  <c r="AD63" i="25" s="1"/>
  <c r="AH77" i="30"/>
  <c r="M77" i="30"/>
  <c r="AL77" i="30" s="1"/>
  <c r="Q98" i="26"/>
  <c r="AH98" i="26"/>
  <c r="M98" i="26"/>
  <c r="AL98" i="26" s="1"/>
  <c r="N44" i="3"/>
  <c r="AM44" i="3" s="1"/>
  <c r="AI44" i="3"/>
  <c r="O99" i="3"/>
  <c r="AF99" i="3"/>
  <c r="K99" i="3"/>
  <c r="L72" i="32"/>
  <c r="AK72" i="32" s="1"/>
  <c r="AG72" i="32"/>
  <c r="AB65" i="32"/>
  <c r="N65" i="32"/>
  <c r="AF65" i="32" s="1"/>
  <c r="AG77" i="28"/>
  <c r="L77" i="28"/>
  <c r="AK77" i="28" s="1"/>
  <c r="V85" i="26"/>
  <c r="R85" i="26"/>
  <c r="S89" i="32"/>
  <c r="W89" i="32"/>
  <c r="P44" i="29"/>
  <c r="AO44" i="29" s="1"/>
  <c r="AK44" i="29"/>
  <c r="L96" i="32"/>
  <c r="AK96" i="32" s="1"/>
  <c r="AG96" i="32"/>
  <c r="P96" i="32"/>
  <c r="L77" i="31"/>
  <c r="AK77" i="31" s="1"/>
  <c r="AG77" i="31"/>
  <c r="S86" i="29"/>
  <c r="W86" i="29"/>
  <c r="AI48" i="25"/>
  <c r="N48" i="25"/>
  <c r="AM48" i="25" s="1"/>
  <c r="O46" i="30"/>
  <c r="AN46" i="30" s="1"/>
  <c r="AJ46" i="30"/>
  <c r="M60" i="26"/>
  <c r="AE60" i="26" s="1"/>
  <c r="AA60" i="26"/>
  <c r="K72" i="30"/>
  <c r="AJ72" i="30" s="1"/>
  <c r="AF72" i="30"/>
  <c r="AR72" i="30" s="1"/>
  <c r="D46" i="3"/>
  <c r="D46" i="25"/>
  <c r="D46" i="26"/>
  <c r="C87" i="26"/>
  <c r="C87" i="25"/>
  <c r="D101" i="28"/>
  <c r="D101" i="27"/>
  <c r="D101" i="29"/>
  <c r="C84" i="26"/>
  <c r="C84" i="25"/>
  <c r="C73" i="32"/>
  <c r="C73" i="30"/>
  <c r="C73" i="31"/>
  <c r="E75" i="32"/>
  <c r="E75" i="30"/>
  <c r="E75" i="31"/>
  <c r="C61" i="28"/>
  <c r="C61" i="29"/>
  <c r="C61" i="27"/>
  <c r="AI48" i="30"/>
  <c r="N48" i="30"/>
  <c r="AM48" i="30" s="1"/>
  <c r="R84" i="3"/>
  <c r="V84" i="3"/>
  <c r="AF72" i="28"/>
  <c r="K72" i="28"/>
  <c r="AJ72" i="28" s="1"/>
  <c r="Y64" i="29"/>
  <c r="K64" i="29"/>
  <c r="AC64" i="29" s="1"/>
  <c r="AG98" i="27"/>
  <c r="P98" i="27"/>
  <c r="L98" i="27"/>
  <c r="AK98" i="27" s="1"/>
  <c r="K65" i="29"/>
  <c r="AC65" i="29" s="1"/>
  <c r="Y65" i="29"/>
  <c r="K63" i="31"/>
  <c r="AC63" i="31" s="1"/>
  <c r="Y63" i="31"/>
  <c r="Y86" i="30"/>
  <c r="U86" i="30"/>
  <c r="Y60" i="31"/>
  <c r="K60" i="31"/>
  <c r="AC60" i="31" s="1"/>
  <c r="K101" i="29"/>
  <c r="AJ101" i="29" s="1"/>
  <c r="O101" i="29"/>
  <c r="AF101" i="29"/>
  <c r="V86" i="26"/>
  <c r="R86" i="26"/>
  <c r="Z60" i="25"/>
  <c r="L60" i="25"/>
  <c r="AD60" i="25" s="1"/>
  <c r="S87" i="32"/>
  <c r="W87" i="32"/>
  <c r="O98" i="3"/>
  <c r="AF98" i="3"/>
  <c r="K98" i="3"/>
  <c r="AJ98" i="3" s="1"/>
  <c r="K97" i="31"/>
  <c r="AJ97" i="31" s="1"/>
  <c r="AF97" i="31"/>
  <c r="O97" i="31"/>
  <c r="Z61" i="31"/>
  <c r="L61" i="31"/>
  <c r="AD61" i="31" s="1"/>
  <c r="AI47" i="25"/>
  <c r="N47" i="25"/>
  <c r="AM47" i="25" s="1"/>
  <c r="K73" i="31"/>
  <c r="AJ73" i="31" s="1"/>
  <c r="AF73" i="31"/>
  <c r="AI49" i="25"/>
  <c r="N49" i="25"/>
  <c r="AM49" i="25" s="1"/>
  <c r="Z63" i="26"/>
  <c r="L63" i="26"/>
  <c r="AD63" i="26" s="1"/>
  <c r="AH77" i="31"/>
  <c r="M77" i="31"/>
  <c r="AL77" i="31" s="1"/>
  <c r="Q98" i="25"/>
  <c r="AH98" i="25"/>
  <c r="M98" i="25"/>
  <c r="AL98" i="25" s="1"/>
  <c r="AI44" i="25"/>
  <c r="N44" i="25"/>
  <c r="AM44" i="25" s="1"/>
  <c r="K99" i="26"/>
  <c r="AF99" i="26"/>
  <c r="O99" i="26"/>
  <c r="O45" i="30"/>
  <c r="AN45" i="30" s="1"/>
  <c r="AJ45" i="30"/>
  <c r="N48" i="27"/>
  <c r="AM48" i="27" s="1"/>
  <c r="AI48" i="27"/>
  <c r="K65" i="31"/>
  <c r="AC65" i="31" s="1"/>
  <c r="Y65" i="31"/>
  <c r="V87" i="32"/>
  <c r="R87" i="32"/>
  <c r="K77" i="27"/>
  <c r="AJ77" i="27" s="1"/>
  <c r="AF77" i="27"/>
  <c r="N96" i="26"/>
  <c r="AM96" i="26" s="1"/>
  <c r="R96" i="26"/>
  <c r="AI96" i="26"/>
  <c r="K72" i="3"/>
  <c r="AJ72" i="3" s="1"/>
  <c r="AF72" i="3"/>
  <c r="X88" i="27"/>
  <c r="T88" i="27"/>
  <c r="AH73" i="27"/>
  <c r="M73" i="27"/>
  <c r="AL73" i="27" s="1"/>
  <c r="AI72" i="26"/>
  <c r="N72" i="26"/>
  <c r="AM72" i="26" s="1"/>
  <c r="K77" i="30"/>
  <c r="AJ77" i="30" s="1"/>
  <c r="AF77" i="30"/>
  <c r="AR77" i="30" s="1"/>
  <c r="J14" i="30" s="1"/>
  <c r="J25" i="30" s="1"/>
  <c r="K98" i="24" s="1"/>
  <c r="K76" i="31"/>
  <c r="AJ76" i="31" s="1"/>
  <c r="AF76" i="31"/>
  <c r="AG77" i="32"/>
  <c r="L77" i="32"/>
  <c r="AK77" i="32" s="1"/>
  <c r="W86" i="28"/>
  <c r="S86" i="28"/>
  <c r="AI48" i="26"/>
  <c r="N48" i="26"/>
  <c r="AM48" i="26" s="1"/>
  <c r="AJ46" i="32"/>
  <c r="O46" i="32"/>
  <c r="AN46" i="32" s="1"/>
  <c r="AV47" i="25"/>
  <c r="C12" i="25" s="1"/>
  <c r="C23" i="25" s="1"/>
  <c r="D26" i="24" s="1"/>
  <c r="AH74" i="31"/>
  <c r="M74" i="31"/>
  <c r="AL74" i="31" s="1"/>
  <c r="C62" i="31"/>
  <c r="C62" i="32"/>
  <c r="C62" i="30"/>
  <c r="AV49" i="27"/>
  <c r="C14" i="27" s="1"/>
  <c r="C25" i="27" s="1"/>
  <c r="D56" i="24" s="1"/>
  <c r="N48" i="32"/>
  <c r="AM48" i="32" s="1"/>
  <c r="AI48" i="32"/>
  <c r="V84" i="25"/>
  <c r="R84" i="25"/>
  <c r="AF72" i="29"/>
  <c r="K72" i="29"/>
  <c r="AJ72" i="29" s="1"/>
  <c r="AF74" i="32"/>
  <c r="K74" i="32"/>
  <c r="AJ74" i="32" s="1"/>
  <c r="L99" i="30"/>
  <c r="P99" i="30"/>
  <c r="AG99" i="30"/>
  <c r="Y84" i="26"/>
  <c r="U84" i="26"/>
  <c r="AF98" i="27"/>
  <c r="O98" i="27"/>
  <c r="K98" i="27"/>
  <c r="AJ98" i="27" s="1"/>
  <c r="AJ46" i="27"/>
  <c r="AV46" i="27" s="1"/>
  <c r="C11" i="27" s="1"/>
  <c r="O46" i="27"/>
  <c r="AN46" i="27" s="1"/>
  <c r="S85" i="27"/>
  <c r="W85" i="27"/>
  <c r="AJ45" i="27"/>
  <c r="O45" i="27"/>
  <c r="AN45" i="27" s="1"/>
  <c r="L101" i="27"/>
  <c r="AK101" i="27" s="1"/>
  <c r="AG101" i="27"/>
  <c r="P101" i="27"/>
  <c r="K63" i="27"/>
  <c r="AC63" i="27" s="1"/>
  <c r="Y63" i="27"/>
  <c r="Z60" i="26"/>
  <c r="L60" i="26"/>
  <c r="AD60" i="26" s="1"/>
  <c r="S87" i="30"/>
  <c r="W87" i="30"/>
  <c r="K98" i="26"/>
  <c r="AJ98" i="26" s="1"/>
  <c r="O98" i="26"/>
  <c r="AF98" i="26"/>
  <c r="K97" i="32"/>
  <c r="AJ97" i="32" s="1"/>
  <c r="O97" i="32"/>
  <c r="AF97" i="32"/>
  <c r="S89" i="27"/>
  <c r="W89" i="27"/>
  <c r="L97" i="27"/>
  <c r="AK97" i="27" s="1"/>
  <c r="P97" i="27"/>
  <c r="AG97" i="27"/>
  <c r="O45" i="26"/>
  <c r="AN45" i="26" s="1"/>
  <c r="AJ45" i="26"/>
  <c r="K73" i="30"/>
  <c r="AJ73" i="30" s="1"/>
  <c r="AF73" i="30"/>
  <c r="K73" i="3"/>
  <c r="AJ73" i="3" s="1"/>
  <c r="AF73" i="3"/>
  <c r="AH77" i="32"/>
  <c r="M77" i="32"/>
  <c r="AL77" i="32" s="1"/>
  <c r="AI44" i="26"/>
  <c r="N44" i="26"/>
  <c r="AM44" i="26" s="1"/>
  <c r="K99" i="25"/>
  <c r="O99" i="25"/>
  <c r="AF99" i="25"/>
  <c r="AJ45" i="32"/>
  <c r="O45" i="32"/>
  <c r="AN45" i="32" s="1"/>
  <c r="N48" i="29"/>
  <c r="AM48" i="29" s="1"/>
  <c r="AI48" i="29"/>
  <c r="K65" i="30"/>
  <c r="AC65" i="30" s="1"/>
  <c r="Y65" i="30"/>
  <c r="V87" i="30"/>
  <c r="R87" i="30"/>
  <c r="AF77" i="28"/>
  <c r="K77" i="28"/>
  <c r="AJ77" i="28" s="1"/>
  <c r="N96" i="25"/>
  <c r="AM96" i="25" s="1"/>
  <c r="R96" i="25"/>
  <c r="AI96" i="25"/>
  <c r="K72" i="25"/>
  <c r="AJ72" i="25" s="1"/>
  <c r="AF72" i="25"/>
  <c r="T88" i="29"/>
  <c r="X88" i="29"/>
  <c r="M73" i="28"/>
  <c r="AL73" i="28" s="1"/>
  <c r="AH73" i="28"/>
  <c r="AI72" i="25"/>
  <c r="N72" i="25"/>
  <c r="AM72" i="25" s="1"/>
  <c r="AF77" i="32"/>
  <c r="AR77" i="32" s="1"/>
  <c r="J14" i="32" s="1"/>
  <c r="J25" i="32" s="1"/>
  <c r="K126" i="24" s="1"/>
  <c r="K77" i="32"/>
  <c r="AJ77" i="32" s="1"/>
  <c r="K76" i="30"/>
  <c r="AJ76" i="30" s="1"/>
  <c r="AF76" i="30"/>
  <c r="M64" i="27"/>
  <c r="AA64" i="27"/>
  <c r="AG73" i="27"/>
  <c r="L73" i="27"/>
  <c r="AK73" i="27" s="1"/>
  <c r="O101" i="3"/>
  <c r="AF101" i="3"/>
  <c r="K101" i="3"/>
  <c r="AJ101" i="3" s="1"/>
  <c r="Y60" i="29"/>
  <c r="K60" i="29"/>
  <c r="AC60" i="29" s="1"/>
  <c r="M65" i="31"/>
  <c r="AE65" i="31" s="1"/>
  <c r="AA65" i="31"/>
  <c r="AI44" i="31"/>
  <c r="N44" i="31"/>
  <c r="AM44" i="31" s="1"/>
  <c r="Z65" i="28"/>
  <c r="L65" i="28"/>
  <c r="AD65" i="28" s="1"/>
  <c r="D77" i="3"/>
  <c r="D77" i="26"/>
  <c r="D77" i="25"/>
  <c r="D97" i="28"/>
  <c r="D97" i="29"/>
  <c r="D97" i="27"/>
  <c r="D45" i="3"/>
  <c r="P45" i="3" s="1"/>
  <c r="AO45" i="3" s="1"/>
  <c r="D45" i="25"/>
  <c r="D45" i="26"/>
  <c r="C88" i="26"/>
  <c r="C88" i="25"/>
  <c r="E77" i="3"/>
  <c r="E77" i="26"/>
  <c r="E77" i="25"/>
  <c r="E101" i="28"/>
  <c r="E101" i="27"/>
  <c r="E101" i="29"/>
  <c r="D72" i="32"/>
  <c r="D72" i="30"/>
  <c r="D72" i="31"/>
  <c r="C76" i="32"/>
  <c r="C76" i="30"/>
  <c r="C76" i="31"/>
  <c r="D47" i="31"/>
  <c r="D47" i="32"/>
  <c r="D47" i="30"/>
  <c r="E73" i="29"/>
  <c r="E73" i="28"/>
  <c r="E73" i="27"/>
  <c r="C101" i="30"/>
  <c r="C101" i="32"/>
  <c r="C101" i="31"/>
  <c r="E62" i="32"/>
  <c r="E62" i="30"/>
  <c r="E62" i="31"/>
  <c r="N98" i="3"/>
  <c r="AM98" i="3" s="1"/>
  <c r="D48" i="3"/>
  <c r="AK48" i="3" s="1"/>
  <c r="D48" i="26"/>
  <c r="D48" i="25"/>
  <c r="C86" i="26"/>
  <c r="C86" i="25"/>
  <c r="C89" i="26"/>
  <c r="C89" i="25"/>
  <c r="D98" i="29"/>
  <c r="D98" i="28"/>
  <c r="D98" i="27"/>
  <c r="E72" i="32"/>
  <c r="E72" i="30"/>
  <c r="E72" i="31"/>
  <c r="D100" i="29"/>
  <c r="D100" i="28"/>
  <c r="D100" i="27"/>
  <c r="E47" i="31"/>
  <c r="E47" i="32"/>
  <c r="E47" i="30"/>
  <c r="D72" i="3"/>
  <c r="M72" i="3" s="1"/>
  <c r="AL72" i="3" s="1"/>
  <c r="D72" i="26"/>
  <c r="D72" i="25"/>
  <c r="D48" i="31"/>
  <c r="D48" i="32"/>
  <c r="D48" i="30"/>
  <c r="D98" i="30"/>
  <c r="D98" i="31"/>
  <c r="D98" i="32"/>
  <c r="AH63" i="3"/>
  <c r="G12" i="3" s="1"/>
  <c r="G23" i="3" s="1"/>
  <c r="H12" i="24" s="1"/>
  <c r="AI48" i="31"/>
  <c r="N48" i="31"/>
  <c r="AM48" i="31" s="1"/>
  <c r="V84" i="26"/>
  <c r="R84" i="26"/>
  <c r="K101" i="31"/>
  <c r="AJ101" i="31" s="1"/>
  <c r="O101" i="31"/>
  <c r="AF101" i="31"/>
  <c r="AF74" i="30"/>
  <c r="K74" i="30"/>
  <c r="AJ74" i="30" s="1"/>
  <c r="L99" i="31"/>
  <c r="P99" i="31"/>
  <c r="AG99" i="31"/>
  <c r="Y84" i="25"/>
  <c r="U84" i="25"/>
  <c r="K98" i="28"/>
  <c r="AJ98" i="28" s="1"/>
  <c r="O98" i="28"/>
  <c r="AF98" i="28"/>
  <c r="AJ46" i="28"/>
  <c r="O46" i="28"/>
  <c r="AN46" i="28" s="1"/>
  <c r="S85" i="29"/>
  <c r="W85" i="29"/>
  <c r="AJ45" i="29"/>
  <c r="O45" i="29"/>
  <c r="AN45" i="29" s="1"/>
  <c r="L101" i="29"/>
  <c r="AK101" i="29" s="1"/>
  <c r="P101" i="29"/>
  <c r="AG101" i="29"/>
  <c r="K63" i="29"/>
  <c r="AC63" i="29" s="1"/>
  <c r="Y63" i="29"/>
  <c r="S87" i="31"/>
  <c r="W87" i="31"/>
  <c r="K98" i="25"/>
  <c r="AJ98" i="25" s="1"/>
  <c r="O98" i="25"/>
  <c r="AF98" i="25"/>
  <c r="R86" i="32"/>
  <c r="V86" i="32"/>
  <c r="S89" i="29"/>
  <c r="W89" i="29"/>
  <c r="L97" i="29"/>
  <c r="AK97" i="29" s="1"/>
  <c r="P97" i="29"/>
  <c r="AG97" i="29"/>
  <c r="AJ45" i="25"/>
  <c r="O45" i="25"/>
  <c r="AN45" i="25" s="1"/>
  <c r="K73" i="32"/>
  <c r="AJ73" i="32" s="1"/>
  <c r="AF73" i="32"/>
  <c r="AF73" i="26"/>
  <c r="K73" i="26"/>
  <c r="AJ73" i="26" s="1"/>
  <c r="O48" i="30"/>
  <c r="AN48" i="30" s="1"/>
  <c r="AJ48" i="30"/>
  <c r="AF76" i="27"/>
  <c r="K76" i="27"/>
  <c r="AJ76" i="27" s="1"/>
  <c r="Q48" i="27"/>
  <c r="AP48" i="27" s="1"/>
  <c r="AL48" i="27"/>
  <c r="AF100" i="32"/>
  <c r="K100" i="32"/>
  <c r="AJ100" i="32" s="1"/>
  <c r="O100" i="32"/>
  <c r="N45" i="30"/>
  <c r="AM45" i="30" s="1"/>
  <c r="AI45" i="30"/>
  <c r="O45" i="31"/>
  <c r="AN45" i="31" s="1"/>
  <c r="AJ45" i="31"/>
  <c r="AI48" i="28"/>
  <c r="N48" i="28"/>
  <c r="AM48" i="28" s="1"/>
  <c r="K65" i="32"/>
  <c r="AC65" i="32" s="1"/>
  <c r="Y65" i="32"/>
  <c r="V87" i="31"/>
  <c r="R87" i="31"/>
  <c r="AF77" i="29"/>
  <c r="K77" i="29"/>
  <c r="AJ77" i="29" s="1"/>
  <c r="AF72" i="26"/>
  <c r="K72" i="26"/>
  <c r="AJ72" i="26" s="1"/>
  <c r="X88" i="28"/>
  <c r="T88" i="28"/>
  <c r="M73" i="29"/>
  <c r="AL73" i="29" s="1"/>
  <c r="AH73" i="29"/>
  <c r="K77" i="31"/>
  <c r="AJ77" i="31" s="1"/>
  <c r="AF77" i="31"/>
  <c r="K76" i="32"/>
  <c r="AJ76" i="32" s="1"/>
  <c r="AF76" i="32"/>
  <c r="M64" i="28"/>
  <c r="AA64" i="28"/>
  <c r="AG73" i="29"/>
  <c r="L73" i="29"/>
  <c r="AK73" i="29" s="1"/>
  <c r="K101" i="26"/>
  <c r="AJ101" i="26" s="1"/>
  <c r="AF101" i="26"/>
  <c r="O101" i="26"/>
  <c r="Y60" i="27"/>
  <c r="K60" i="27"/>
  <c r="AC60" i="27" s="1"/>
  <c r="AA65" i="30"/>
  <c r="M65" i="30"/>
  <c r="AE65" i="30" s="1"/>
  <c r="AI44" i="30"/>
  <c r="N44" i="30"/>
  <c r="AM44" i="30" s="1"/>
  <c r="O100" i="3"/>
  <c r="AF100" i="3"/>
  <c r="K100" i="3"/>
  <c r="AJ100" i="3" s="1"/>
  <c r="K74" i="31"/>
  <c r="AJ74" i="31" s="1"/>
  <c r="AF74" i="31"/>
  <c r="K98" i="29"/>
  <c r="AJ98" i="29" s="1"/>
  <c r="AF98" i="29"/>
  <c r="O98" i="29"/>
  <c r="W85" i="28"/>
  <c r="S85" i="28"/>
  <c r="O45" i="28"/>
  <c r="AN45" i="28" s="1"/>
  <c r="AJ45" i="28"/>
  <c r="K63" i="28"/>
  <c r="AC63" i="28" s="1"/>
  <c r="Y63" i="28"/>
  <c r="Z64" i="25"/>
  <c r="L64" i="25"/>
  <c r="AD64" i="25" s="1"/>
  <c r="N74" i="31"/>
  <c r="AM74" i="31" s="1"/>
  <c r="AI74" i="31"/>
  <c r="AJ48" i="25"/>
  <c r="O48" i="25"/>
  <c r="AN48" i="25" s="1"/>
  <c r="R86" i="30"/>
  <c r="V86" i="30"/>
  <c r="W89" i="28"/>
  <c r="S89" i="28"/>
  <c r="L97" i="28"/>
  <c r="AK97" i="28" s="1"/>
  <c r="AG97" i="28"/>
  <c r="P97" i="28"/>
  <c r="N45" i="3"/>
  <c r="AM45" i="3" s="1"/>
  <c r="AI45" i="3"/>
  <c r="K73" i="25"/>
  <c r="AJ73" i="25" s="1"/>
  <c r="AF73" i="25"/>
  <c r="AJ48" i="32"/>
  <c r="O48" i="32"/>
  <c r="AN48" i="32" s="1"/>
  <c r="K76" i="29"/>
  <c r="AJ76" i="29" s="1"/>
  <c r="AF76" i="29"/>
  <c r="AL48" i="28"/>
  <c r="Q48" i="28"/>
  <c r="AP48" i="28" s="1"/>
  <c r="AF100" i="30"/>
  <c r="K100" i="30"/>
  <c r="AJ100" i="30" s="1"/>
  <c r="O100" i="30"/>
  <c r="AI45" i="32"/>
  <c r="N45" i="32"/>
  <c r="AM45" i="32" s="1"/>
  <c r="Y62" i="27"/>
  <c r="K62" i="27"/>
  <c r="AC62" i="27" s="1"/>
  <c r="AF73" i="29"/>
  <c r="K73" i="29"/>
  <c r="AJ73" i="29" s="1"/>
  <c r="Z65" i="31"/>
  <c r="L65" i="31"/>
  <c r="AD65" i="31" s="1"/>
  <c r="T85" i="27"/>
  <c r="X85" i="27"/>
  <c r="N77" i="30"/>
  <c r="AM77" i="30" s="1"/>
  <c r="AI77" i="30"/>
  <c r="O44" i="26"/>
  <c r="AN44" i="26" s="1"/>
  <c r="AJ44" i="26"/>
  <c r="N46" i="3"/>
  <c r="AM46" i="3" s="1"/>
  <c r="AI46" i="3"/>
  <c r="R89" i="27"/>
  <c r="V89" i="27"/>
  <c r="O48" i="27"/>
  <c r="AN48" i="27" s="1"/>
  <c r="AJ48" i="27"/>
  <c r="AA64" i="25"/>
  <c r="M64" i="25"/>
  <c r="AE64" i="25" s="1"/>
  <c r="N101" i="30"/>
  <c r="AM101" i="30" s="1"/>
  <c r="R101" i="30"/>
  <c r="AI101" i="30"/>
  <c r="K98" i="30"/>
  <c r="AJ98" i="30" s="1"/>
  <c r="AF98" i="30"/>
  <c r="O98" i="30"/>
  <c r="M64" i="29"/>
  <c r="AA64" i="29"/>
  <c r="AG73" i="28"/>
  <c r="L73" i="28"/>
  <c r="AK73" i="28" s="1"/>
  <c r="K101" i="25"/>
  <c r="AJ101" i="25" s="1"/>
  <c r="AF101" i="25"/>
  <c r="O101" i="25"/>
  <c r="Y60" i="28"/>
  <c r="K60" i="28"/>
  <c r="AC60" i="28" s="1"/>
  <c r="M65" i="32"/>
  <c r="AE65" i="32" s="1"/>
  <c r="AA65" i="32"/>
  <c r="AI44" i="32"/>
  <c r="N44" i="32"/>
  <c r="AM44" i="32" s="1"/>
  <c r="K101" i="32"/>
  <c r="AJ101" i="32" s="1"/>
  <c r="O101" i="32"/>
  <c r="AF101" i="32"/>
  <c r="L99" i="32"/>
  <c r="P99" i="32"/>
  <c r="AG99" i="32"/>
  <c r="AJ46" i="29"/>
  <c r="O46" i="29"/>
  <c r="AN46" i="29" s="1"/>
  <c r="L101" i="28"/>
  <c r="AK101" i="28" s="1"/>
  <c r="P101" i="28"/>
  <c r="AG101" i="28"/>
  <c r="E63" i="3"/>
  <c r="N63" i="3" s="1"/>
  <c r="AF63" i="3" s="1"/>
  <c r="E63" i="26"/>
  <c r="E63" i="25"/>
  <c r="C100" i="3"/>
  <c r="C100" i="26"/>
  <c r="C100" i="25"/>
  <c r="D45" i="28"/>
  <c r="D45" i="29"/>
  <c r="D45" i="27"/>
  <c r="D77" i="28"/>
  <c r="D77" i="27"/>
  <c r="D77" i="29"/>
  <c r="C87" i="28"/>
  <c r="C87" i="29"/>
  <c r="C87" i="27"/>
  <c r="E87" i="30"/>
  <c r="E87" i="32"/>
  <c r="E87" i="31"/>
  <c r="C44" i="29"/>
  <c r="C44" i="28"/>
  <c r="C44" i="27"/>
  <c r="E62" i="28"/>
  <c r="E62" i="29"/>
  <c r="E62" i="27"/>
  <c r="C49" i="30"/>
  <c r="C49" i="31"/>
  <c r="C49" i="32"/>
  <c r="AS74" i="32"/>
  <c r="K11" i="32" s="1"/>
  <c r="K22" i="32" s="1"/>
  <c r="L123" i="24" s="1"/>
  <c r="K100" i="26"/>
  <c r="AJ100" i="26" s="1"/>
  <c r="O100" i="26"/>
  <c r="AF100" i="26"/>
  <c r="K101" i="30"/>
  <c r="AJ101" i="30" s="1"/>
  <c r="O101" i="30"/>
  <c r="AF101" i="30"/>
  <c r="Z64" i="31"/>
  <c r="L64" i="31"/>
  <c r="X86" i="32"/>
  <c r="T86" i="32"/>
  <c r="N98" i="26"/>
  <c r="AM98" i="26" s="1"/>
  <c r="R98" i="26"/>
  <c r="AI98" i="26"/>
  <c r="AG75" i="31"/>
  <c r="L75" i="31"/>
  <c r="AK75" i="31" s="1"/>
  <c r="L101" i="26"/>
  <c r="AK101" i="26" s="1"/>
  <c r="P101" i="26"/>
  <c r="AG101" i="26"/>
  <c r="N97" i="27"/>
  <c r="AM97" i="27" s="1"/>
  <c r="AI97" i="27"/>
  <c r="R97" i="27"/>
  <c r="M101" i="26"/>
  <c r="AL101" i="26" s="1"/>
  <c r="Q101" i="26"/>
  <c r="AH101" i="26"/>
  <c r="R88" i="3"/>
  <c r="V88" i="3"/>
  <c r="V87" i="3"/>
  <c r="R87" i="3"/>
  <c r="Z64" i="26"/>
  <c r="L64" i="26"/>
  <c r="AD64" i="26" s="1"/>
  <c r="N74" i="30"/>
  <c r="AM74" i="30" s="1"/>
  <c r="AI74" i="30"/>
  <c r="AJ48" i="26"/>
  <c r="O48" i="26"/>
  <c r="AN48" i="26" s="1"/>
  <c r="V86" i="31"/>
  <c r="R86" i="31"/>
  <c r="K74" i="27"/>
  <c r="AJ74" i="27" s="1"/>
  <c r="AF74" i="27"/>
  <c r="P100" i="27"/>
  <c r="L100" i="27"/>
  <c r="AK100" i="27" s="1"/>
  <c r="AG100" i="27"/>
  <c r="N49" i="32"/>
  <c r="AM49" i="32" s="1"/>
  <c r="AI49" i="32"/>
  <c r="AI45" i="26"/>
  <c r="N45" i="26"/>
  <c r="AM45" i="26" s="1"/>
  <c r="O97" i="3"/>
  <c r="AF97" i="3"/>
  <c r="K97" i="3"/>
  <c r="AJ97" i="3" s="1"/>
  <c r="AJ48" i="31"/>
  <c r="O48" i="31"/>
  <c r="AN48" i="31" s="1"/>
  <c r="AF76" i="28"/>
  <c r="K76" i="28"/>
  <c r="AJ76" i="28" s="1"/>
  <c r="Q48" i="29"/>
  <c r="AP48" i="29" s="1"/>
  <c r="AL48" i="29"/>
  <c r="AF100" i="31"/>
  <c r="K100" i="31"/>
  <c r="AJ100" i="31" s="1"/>
  <c r="O100" i="31"/>
  <c r="AI45" i="31"/>
  <c r="N45" i="31"/>
  <c r="AM45" i="31" s="1"/>
  <c r="K62" i="29"/>
  <c r="AC62" i="29" s="1"/>
  <c r="Y62" i="29"/>
  <c r="K73" i="27"/>
  <c r="AJ73" i="27" s="1"/>
  <c r="AF73" i="27"/>
  <c r="Z65" i="30"/>
  <c r="L65" i="30"/>
  <c r="AD65" i="30" s="1"/>
  <c r="T85" i="29"/>
  <c r="X85" i="29"/>
  <c r="N77" i="31"/>
  <c r="AM77" i="31" s="1"/>
  <c r="AI77" i="31"/>
  <c r="AJ44" i="25"/>
  <c r="O44" i="25"/>
  <c r="AN44" i="25" s="1"/>
  <c r="N46" i="25"/>
  <c r="AM46" i="25" s="1"/>
  <c r="AI46" i="25"/>
  <c r="V89" i="29"/>
  <c r="R89" i="29"/>
  <c r="O48" i="29"/>
  <c r="AN48" i="29" s="1"/>
  <c r="AJ48" i="29"/>
  <c r="AA64" i="26"/>
  <c r="M64" i="26"/>
  <c r="AE64" i="26" s="1"/>
  <c r="AI101" i="31"/>
  <c r="R101" i="31"/>
  <c r="N101" i="31"/>
  <c r="AM101" i="31" s="1"/>
  <c r="AF98" i="31"/>
  <c r="K98" i="31"/>
  <c r="AJ98" i="31" s="1"/>
  <c r="O98" i="31"/>
  <c r="R86" i="27"/>
  <c r="V86" i="27"/>
  <c r="AJ47" i="32"/>
  <c r="O47" i="32"/>
  <c r="AN47" i="32" s="1"/>
  <c r="AF96" i="27"/>
  <c r="O96" i="27"/>
  <c r="K96" i="27"/>
  <c r="AJ96" i="27" s="1"/>
  <c r="Y60" i="3"/>
  <c r="K60" i="3"/>
  <c r="AC60" i="3" s="1"/>
  <c r="R84" i="30"/>
  <c r="V84" i="30"/>
  <c r="N98" i="31"/>
  <c r="AM98" i="31" s="1"/>
  <c r="R98" i="31"/>
  <c r="AI98" i="31"/>
  <c r="E61" i="3"/>
  <c r="N61" i="3" s="1"/>
  <c r="AF61" i="3" s="1"/>
  <c r="E61" i="26"/>
  <c r="E61" i="25"/>
  <c r="C97" i="3"/>
  <c r="P97" i="3" s="1"/>
  <c r="C97" i="25"/>
  <c r="C97" i="26"/>
  <c r="E45" i="29"/>
  <c r="E45" i="27"/>
  <c r="E45" i="28"/>
  <c r="E77" i="28"/>
  <c r="E77" i="29"/>
  <c r="E77" i="27"/>
  <c r="D84" i="31"/>
  <c r="D84" i="32"/>
  <c r="D84" i="30"/>
  <c r="C72" i="26"/>
  <c r="C72" i="25"/>
  <c r="C47" i="29"/>
  <c r="C47" i="28"/>
  <c r="C47" i="27"/>
  <c r="D101" i="32"/>
  <c r="D101" i="31"/>
  <c r="D101" i="30"/>
  <c r="E89" i="28"/>
  <c r="E89" i="29"/>
  <c r="E89" i="27"/>
  <c r="AU100" i="27"/>
  <c r="U13" i="27" s="1"/>
  <c r="AF100" i="25"/>
  <c r="O100" i="25"/>
  <c r="K100" i="25"/>
  <c r="AJ100" i="25" s="1"/>
  <c r="R88" i="27"/>
  <c r="V88" i="27"/>
  <c r="Y62" i="3"/>
  <c r="K62" i="3"/>
  <c r="AC62" i="3" s="1"/>
  <c r="Z64" i="30"/>
  <c r="L64" i="30"/>
  <c r="X86" i="30"/>
  <c r="T86" i="30"/>
  <c r="N98" i="25"/>
  <c r="AM98" i="25" s="1"/>
  <c r="AI98" i="25"/>
  <c r="R98" i="25"/>
  <c r="AG75" i="30"/>
  <c r="L75" i="30"/>
  <c r="AK75" i="30" s="1"/>
  <c r="L101" i="25"/>
  <c r="AK101" i="25" s="1"/>
  <c r="P101" i="25"/>
  <c r="AG101" i="25"/>
  <c r="AI97" i="29"/>
  <c r="R97" i="29"/>
  <c r="N97" i="29"/>
  <c r="AM97" i="29" s="1"/>
  <c r="M101" i="25"/>
  <c r="AL101" i="25" s="1"/>
  <c r="AH101" i="25"/>
  <c r="Q101" i="25"/>
  <c r="V88" i="25"/>
  <c r="R88" i="25"/>
  <c r="V87" i="25"/>
  <c r="R87" i="25"/>
  <c r="N74" i="32"/>
  <c r="AM74" i="32" s="1"/>
  <c r="AI74" i="32"/>
  <c r="Y61" i="30"/>
  <c r="K61" i="30"/>
  <c r="AC61" i="30" s="1"/>
  <c r="V89" i="3"/>
  <c r="R89" i="3"/>
  <c r="AF74" i="28"/>
  <c r="K74" i="28"/>
  <c r="AJ74" i="28" s="1"/>
  <c r="L100" i="28"/>
  <c r="AK100" i="28" s="1"/>
  <c r="P100" i="28"/>
  <c r="AG100" i="28"/>
  <c r="N49" i="31"/>
  <c r="AM49" i="31" s="1"/>
  <c r="AI49" i="31"/>
  <c r="AI45" i="25"/>
  <c r="AU45" i="25" s="1"/>
  <c r="B10" i="25" s="1"/>
  <c r="B21" i="25" s="1"/>
  <c r="C24" i="24" s="1"/>
  <c r="N45" i="25"/>
  <c r="AM45" i="25" s="1"/>
  <c r="K97" i="26"/>
  <c r="AJ97" i="26" s="1"/>
  <c r="O97" i="26"/>
  <c r="AF97" i="26"/>
  <c r="Z62" i="27"/>
  <c r="L62" i="27"/>
  <c r="AD62" i="27" s="1"/>
  <c r="K97" i="28"/>
  <c r="AJ97" i="28" s="1"/>
  <c r="O97" i="28"/>
  <c r="AF97" i="28"/>
  <c r="Z60" i="27"/>
  <c r="L60" i="27"/>
  <c r="AD60" i="27" s="1"/>
  <c r="Y64" i="31"/>
  <c r="K64" i="31"/>
  <c r="AC64" i="31" s="1"/>
  <c r="Y62" i="28"/>
  <c r="K62" i="28"/>
  <c r="AC62" i="28" s="1"/>
  <c r="K73" i="28"/>
  <c r="AJ73" i="28" s="1"/>
  <c r="AF73" i="28"/>
  <c r="L65" i="32"/>
  <c r="AD65" i="32" s="1"/>
  <c r="Z65" i="32"/>
  <c r="T85" i="28"/>
  <c r="X85" i="28"/>
  <c r="AI77" i="32"/>
  <c r="N77" i="32"/>
  <c r="AM77" i="32" s="1"/>
  <c r="AI46" i="26"/>
  <c r="AU46" i="26" s="1"/>
  <c r="B11" i="26" s="1"/>
  <c r="N46" i="26"/>
  <c r="AM46" i="26" s="1"/>
  <c r="V89" i="28"/>
  <c r="R89" i="28"/>
  <c r="AJ48" i="28"/>
  <c r="O48" i="28"/>
  <c r="AN48" i="28" s="1"/>
  <c r="N101" i="32"/>
  <c r="AM101" i="32" s="1"/>
  <c r="AI101" i="32"/>
  <c r="R101" i="32"/>
  <c r="O98" i="32"/>
  <c r="K98" i="32"/>
  <c r="AJ98" i="32" s="1"/>
  <c r="AF98" i="32"/>
  <c r="R86" i="29"/>
  <c r="Z86" i="29" s="1"/>
  <c r="N11" i="29" s="1"/>
  <c r="N22" i="29" s="1"/>
  <c r="O81" i="24" s="1"/>
  <c r="V86" i="29"/>
  <c r="AJ47" i="31"/>
  <c r="O47" i="31"/>
  <c r="AN47" i="31" s="1"/>
  <c r="AF96" i="29"/>
  <c r="O96" i="29"/>
  <c r="K96" i="29"/>
  <c r="AJ96" i="29" s="1"/>
  <c r="K60" i="26"/>
  <c r="AC60" i="26" s="1"/>
  <c r="Y60" i="26"/>
  <c r="R84" i="32"/>
  <c r="V84" i="32"/>
  <c r="N98" i="32"/>
  <c r="AM98" i="32" s="1"/>
  <c r="R98" i="32"/>
  <c r="AI98" i="32"/>
  <c r="K75" i="27"/>
  <c r="AJ75" i="27" s="1"/>
  <c r="AF75" i="27"/>
  <c r="V88" i="29"/>
  <c r="R88" i="29"/>
  <c r="Y62" i="25"/>
  <c r="K62" i="25"/>
  <c r="AC62" i="25" s="1"/>
  <c r="L64" i="32"/>
  <c r="AD64" i="32" s="1"/>
  <c r="Z64" i="32"/>
  <c r="T86" i="31"/>
  <c r="X86" i="31"/>
  <c r="L75" i="32"/>
  <c r="AK75" i="32" s="1"/>
  <c r="AG75" i="32"/>
  <c r="N97" i="28"/>
  <c r="AM97" i="28" s="1"/>
  <c r="AI97" i="28"/>
  <c r="R97" i="28"/>
  <c r="R88" i="26"/>
  <c r="V88" i="26"/>
  <c r="V87" i="26"/>
  <c r="R87" i="26"/>
  <c r="Z65" i="27"/>
  <c r="L65" i="27"/>
  <c r="AD65" i="27" s="1"/>
  <c r="K72" i="31"/>
  <c r="AJ72" i="31" s="1"/>
  <c r="AF72" i="31"/>
  <c r="AI44" i="27"/>
  <c r="N44" i="27"/>
  <c r="AM44" i="27" s="1"/>
  <c r="K61" i="32"/>
  <c r="AC61" i="32" s="1"/>
  <c r="Y61" i="32"/>
  <c r="V89" i="26"/>
  <c r="R89" i="26"/>
  <c r="AF74" i="29"/>
  <c r="K74" i="29"/>
  <c r="AJ74" i="29" s="1"/>
  <c r="AG100" i="29"/>
  <c r="L100" i="29"/>
  <c r="AK100" i="29" s="1"/>
  <c r="P100" i="29"/>
  <c r="AI49" i="30"/>
  <c r="N49" i="30"/>
  <c r="AM49" i="30" s="1"/>
  <c r="AF75" i="3"/>
  <c r="K75" i="3"/>
  <c r="AJ75" i="3" s="1"/>
  <c r="K97" i="25"/>
  <c r="AJ97" i="25" s="1"/>
  <c r="O97" i="25"/>
  <c r="AF97" i="25"/>
  <c r="L62" i="29"/>
  <c r="AD62" i="29" s="1"/>
  <c r="Z62" i="29"/>
  <c r="K97" i="27"/>
  <c r="AJ97" i="27" s="1"/>
  <c r="AF97" i="27"/>
  <c r="O97" i="27"/>
  <c r="Z60" i="29"/>
  <c r="L60" i="29"/>
  <c r="AD60" i="29" s="1"/>
  <c r="Y64" i="30"/>
  <c r="K64" i="30"/>
  <c r="AC64" i="30" s="1"/>
  <c r="L60" i="30"/>
  <c r="AD60" i="30" s="1"/>
  <c r="Z60" i="30"/>
  <c r="AA61" i="27"/>
  <c r="M61" i="27"/>
  <c r="AE61" i="27" s="1"/>
  <c r="N45" i="27"/>
  <c r="AM45" i="27" s="1"/>
  <c r="AI45" i="27"/>
  <c r="Y89" i="31"/>
  <c r="U89" i="31"/>
  <c r="Y89" i="26"/>
  <c r="U89" i="26"/>
  <c r="AF100" i="27"/>
  <c r="O100" i="27"/>
  <c r="K100" i="27"/>
  <c r="AJ100" i="27" s="1"/>
  <c r="Y62" i="30"/>
  <c r="K62" i="30"/>
  <c r="AC62" i="30" s="1"/>
  <c r="R84" i="27"/>
  <c r="V84" i="27"/>
  <c r="N49" i="28"/>
  <c r="AM49" i="28" s="1"/>
  <c r="AI49" i="28"/>
  <c r="K99" i="30"/>
  <c r="O99" i="30"/>
  <c r="AF99" i="30"/>
  <c r="AJ44" i="31"/>
  <c r="O44" i="31"/>
  <c r="AN44" i="31" s="1"/>
  <c r="X89" i="31"/>
  <c r="T89" i="31"/>
  <c r="AF74" i="3"/>
  <c r="K74" i="3"/>
  <c r="AJ74" i="3" s="1"/>
  <c r="V86" i="28"/>
  <c r="R86" i="28"/>
  <c r="O47" i="30"/>
  <c r="AN47" i="30" s="1"/>
  <c r="AJ47" i="30"/>
  <c r="K96" i="28"/>
  <c r="AJ96" i="28" s="1"/>
  <c r="O96" i="28"/>
  <c r="AF96" i="28"/>
  <c r="Y60" i="25"/>
  <c r="K60" i="25"/>
  <c r="AC60" i="25" s="1"/>
  <c r="V84" i="31"/>
  <c r="R84" i="31"/>
  <c r="N98" i="30"/>
  <c r="AM98" i="30" s="1"/>
  <c r="R98" i="30"/>
  <c r="AI98" i="30"/>
  <c r="Y76" i="26"/>
  <c r="AP76" i="26" s="1"/>
  <c r="Y76" i="25"/>
  <c r="AP76" i="25" s="1"/>
  <c r="Y75" i="25"/>
  <c r="AP75" i="25" s="1"/>
  <c r="Y75" i="26"/>
  <c r="AP75" i="26" s="1"/>
  <c r="Y100" i="25"/>
  <c r="AP100" i="25" s="1"/>
  <c r="Y100" i="26"/>
  <c r="AP100" i="26" s="1"/>
  <c r="Y96" i="26"/>
  <c r="AP96" i="26" s="1"/>
  <c r="Y96" i="25"/>
  <c r="AP96" i="25" s="1"/>
  <c r="AU33" i="20"/>
  <c r="Y77" i="31"/>
  <c r="AP77" i="31" s="1"/>
  <c r="Y77" i="32"/>
  <c r="AP77" i="32" s="1"/>
  <c r="Y77" i="30"/>
  <c r="AP77" i="30" s="1"/>
  <c r="AT77" i="30" s="1"/>
  <c r="L14" i="30" s="1"/>
  <c r="L25" i="30" s="1"/>
  <c r="M98" i="24" s="1"/>
  <c r="AR102" i="28"/>
  <c r="AP102" i="25"/>
  <c r="AR50" i="30"/>
  <c r="AR78" i="28"/>
  <c r="AR50" i="25"/>
  <c r="AB47" i="29"/>
  <c r="AS47" i="29" s="1"/>
  <c r="AB47" i="26"/>
  <c r="AS47" i="26" s="1"/>
  <c r="AB47" i="31"/>
  <c r="AS47" i="31" s="1"/>
  <c r="AB47" i="25"/>
  <c r="AS47" i="25" s="1"/>
  <c r="AB47" i="27"/>
  <c r="AS47" i="27" s="1"/>
  <c r="AB47" i="32"/>
  <c r="AS47" i="32" s="1"/>
  <c r="AB47" i="30"/>
  <c r="AS47" i="30" s="1"/>
  <c r="AB47" i="28"/>
  <c r="AS47" i="28" s="1"/>
  <c r="AB49" i="27"/>
  <c r="AS49" i="27" s="1"/>
  <c r="AB49" i="32"/>
  <c r="AS49" i="32" s="1"/>
  <c r="AB49" i="28"/>
  <c r="AS49" i="28" s="1"/>
  <c r="AB49" i="25"/>
  <c r="AS49" i="25" s="1"/>
  <c r="AB49" i="30"/>
  <c r="AS49" i="30" s="1"/>
  <c r="AB49" i="31"/>
  <c r="AS49" i="31" s="1"/>
  <c r="AB49" i="29"/>
  <c r="AS49" i="29" s="1"/>
  <c r="AB49" i="26"/>
  <c r="AS49" i="26" s="1"/>
  <c r="AP102" i="26"/>
  <c r="AR50" i="32"/>
  <c r="AU31" i="20"/>
  <c r="Y75" i="31"/>
  <c r="AP75" i="31" s="1"/>
  <c r="Y75" i="30"/>
  <c r="AP75" i="30" s="1"/>
  <c r="Y75" i="32"/>
  <c r="AP75" i="32" s="1"/>
  <c r="AP78" i="32"/>
  <c r="AU51" i="20"/>
  <c r="Y99" i="32"/>
  <c r="AP99" i="32" s="1"/>
  <c r="Y99" i="30"/>
  <c r="AP99" i="30" s="1"/>
  <c r="Y99" i="31"/>
  <c r="AP99" i="31" s="1"/>
  <c r="Y74" i="25"/>
  <c r="AP74" i="25" s="1"/>
  <c r="Y74" i="26"/>
  <c r="AP74" i="26" s="1"/>
  <c r="AR50" i="29"/>
  <c r="AR102" i="27"/>
  <c r="AP102" i="32"/>
  <c r="AP78" i="31"/>
  <c r="AB48" i="32"/>
  <c r="AS48" i="32" s="1"/>
  <c r="AB48" i="30"/>
  <c r="AS48" i="30" s="1"/>
  <c r="AB48" i="26"/>
  <c r="AS48" i="26" s="1"/>
  <c r="AB48" i="31"/>
  <c r="AS48" i="31" s="1"/>
  <c r="AB48" i="29"/>
  <c r="AS48" i="29" s="1"/>
  <c r="AB48" i="27"/>
  <c r="AS48" i="27" s="1"/>
  <c r="AB48" i="28"/>
  <c r="AS48" i="28" s="1"/>
  <c r="AB48" i="25"/>
  <c r="AS48" i="25" s="1"/>
  <c r="AR102" i="29"/>
  <c r="AU28" i="20"/>
  <c r="Y72" i="32"/>
  <c r="AP72" i="32" s="1"/>
  <c r="Y72" i="30"/>
  <c r="AP72" i="30" s="1"/>
  <c r="Y72" i="31"/>
  <c r="AP72" i="31" s="1"/>
  <c r="AP102" i="30"/>
  <c r="AU50" i="20"/>
  <c r="Y98" i="32"/>
  <c r="AP98" i="32" s="1"/>
  <c r="Y98" i="30"/>
  <c r="AP98" i="30" s="1"/>
  <c r="Y98" i="31"/>
  <c r="AP98" i="31" s="1"/>
  <c r="AB46" i="25"/>
  <c r="AS46" i="25" s="1"/>
  <c r="AB46" i="28"/>
  <c r="AS46" i="28" s="1"/>
  <c r="AB46" i="27"/>
  <c r="AS46" i="27" s="1"/>
  <c r="AB46" i="30"/>
  <c r="AS46" i="30" s="1"/>
  <c r="AB46" i="31"/>
  <c r="AS46" i="31" s="1"/>
  <c r="AB46" i="29"/>
  <c r="AS46" i="29" s="1"/>
  <c r="AB46" i="26"/>
  <c r="AS46" i="26" s="1"/>
  <c r="AB46" i="32"/>
  <c r="AS46" i="32" s="1"/>
  <c r="AS96" i="31"/>
  <c r="AP102" i="31"/>
  <c r="AP78" i="26"/>
  <c r="AB44" i="26"/>
  <c r="AS44" i="26" s="1"/>
  <c r="AB44" i="25"/>
  <c r="AS44" i="25" s="1"/>
  <c r="AB44" i="31"/>
  <c r="AS44" i="31" s="1"/>
  <c r="AB44" i="32"/>
  <c r="AS44" i="32" s="1"/>
  <c r="AB44" i="30"/>
  <c r="AS44" i="30" s="1"/>
  <c r="AB44" i="29"/>
  <c r="AS44" i="29" s="1"/>
  <c r="AB44" i="27"/>
  <c r="AS44" i="27" s="1"/>
  <c r="AB44" i="28"/>
  <c r="AS44" i="28" s="1"/>
  <c r="AU49" i="20"/>
  <c r="Y97" i="30"/>
  <c r="AP97" i="30" s="1"/>
  <c r="Y97" i="31"/>
  <c r="AP97" i="31" s="1"/>
  <c r="Y97" i="32"/>
  <c r="AP97" i="32" s="1"/>
  <c r="AB45" i="27"/>
  <c r="AS45" i="27" s="1"/>
  <c r="AB45" i="31"/>
  <c r="AS45" i="31" s="1"/>
  <c r="AB45" i="30"/>
  <c r="AS45" i="30" s="1"/>
  <c r="AB45" i="32"/>
  <c r="AS45" i="32" s="1"/>
  <c r="AB45" i="28"/>
  <c r="AS45" i="28" s="1"/>
  <c r="AB45" i="25"/>
  <c r="AS45" i="25" s="1"/>
  <c r="AB45" i="29"/>
  <c r="AS45" i="29" s="1"/>
  <c r="AB45" i="26"/>
  <c r="AS45" i="26" s="1"/>
  <c r="Y98" i="26"/>
  <c r="AP98" i="26" s="1"/>
  <c r="Y98" i="25"/>
  <c r="AP98" i="25" s="1"/>
  <c r="AR78" i="29"/>
  <c r="AU29" i="20"/>
  <c r="Y73" i="30"/>
  <c r="AP73" i="30" s="1"/>
  <c r="Y73" i="32"/>
  <c r="AP73" i="32" s="1"/>
  <c r="Y73" i="31"/>
  <c r="AP73" i="31" s="1"/>
  <c r="AU48" i="20"/>
  <c r="Y96" i="31"/>
  <c r="AP96" i="31" s="1"/>
  <c r="Y96" i="32"/>
  <c r="AP96" i="32" s="1"/>
  <c r="Y96" i="30"/>
  <c r="AP96" i="30" s="1"/>
  <c r="AU32" i="20"/>
  <c r="Y76" i="30"/>
  <c r="AP76" i="30" s="1"/>
  <c r="Y76" i="31"/>
  <c r="AP76" i="31" s="1"/>
  <c r="Y76" i="32"/>
  <c r="AP76" i="32" s="1"/>
  <c r="AR50" i="31"/>
  <c r="Y101" i="26"/>
  <c r="AP101" i="26" s="1"/>
  <c r="Y101" i="25"/>
  <c r="AP101" i="25" s="1"/>
  <c r="Y73" i="26"/>
  <c r="AP73" i="26" s="1"/>
  <c r="Y73" i="25"/>
  <c r="AP73" i="25" s="1"/>
  <c r="Y97" i="26"/>
  <c r="AP97" i="26" s="1"/>
  <c r="Y97" i="25"/>
  <c r="AP97" i="25" s="1"/>
  <c r="AU53" i="20"/>
  <c r="Y101" i="31"/>
  <c r="AP101" i="31" s="1"/>
  <c r="Y101" i="30"/>
  <c r="AP101" i="30" s="1"/>
  <c r="Y101" i="32"/>
  <c r="AP101" i="32" s="1"/>
  <c r="Y77" i="25"/>
  <c r="AP77" i="25" s="1"/>
  <c r="Y77" i="26"/>
  <c r="AP77" i="26" s="1"/>
  <c r="Y72" i="25"/>
  <c r="AP72" i="25" s="1"/>
  <c r="Y72" i="26"/>
  <c r="AP72" i="26" s="1"/>
  <c r="Y99" i="26"/>
  <c r="AP99" i="26" s="1"/>
  <c r="Y99" i="25"/>
  <c r="AP99" i="25" s="1"/>
  <c r="AR78" i="27"/>
  <c r="AR50" i="28"/>
  <c r="AR50" i="26"/>
  <c r="AP78" i="25"/>
  <c r="AU30" i="20"/>
  <c r="Y74" i="32"/>
  <c r="AP74" i="32" s="1"/>
  <c r="AT74" i="32" s="1"/>
  <c r="L11" i="32" s="1"/>
  <c r="L22" i="32" s="1"/>
  <c r="M123" i="24" s="1"/>
  <c r="Y74" i="31"/>
  <c r="AP74" i="31" s="1"/>
  <c r="AT74" i="31" s="1"/>
  <c r="L11" i="31" s="1"/>
  <c r="L22" i="31" s="1"/>
  <c r="M109" i="24" s="1"/>
  <c r="Y74" i="30"/>
  <c r="AP74" i="30" s="1"/>
  <c r="AT74" i="30" s="1"/>
  <c r="L11" i="30" s="1"/>
  <c r="L22" i="30" s="1"/>
  <c r="M95" i="24" s="1"/>
  <c r="AU52" i="20"/>
  <c r="Y100" i="31"/>
  <c r="AP100" i="31" s="1"/>
  <c r="Y100" i="32"/>
  <c r="AP100" i="32" s="1"/>
  <c r="Y100" i="30"/>
  <c r="AP100" i="30" s="1"/>
  <c r="AR50" i="27"/>
  <c r="AP78" i="30"/>
  <c r="T20" i="30"/>
  <c r="U93" i="24" s="1"/>
  <c r="T20" i="32"/>
  <c r="U121" i="24" s="1"/>
  <c r="T20" i="31"/>
  <c r="U107" i="24" s="1"/>
  <c r="T20" i="29"/>
  <c r="U79" i="24" s="1"/>
  <c r="T20" i="28"/>
  <c r="U65" i="24" s="1"/>
  <c r="T20" i="26"/>
  <c r="U37" i="24" s="1"/>
  <c r="T20" i="27"/>
  <c r="U51" i="24" s="1"/>
  <c r="T20" i="25"/>
  <c r="U23" i="24" s="1"/>
  <c r="D22" i="31"/>
  <c r="E109" i="24" s="1"/>
  <c r="D22" i="32"/>
  <c r="E123" i="24" s="1"/>
  <c r="D22" i="27"/>
  <c r="E53" i="24" s="1"/>
  <c r="D22" i="25"/>
  <c r="E25" i="24" s="1"/>
  <c r="D22" i="30"/>
  <c r="E95" i="24" s="1"/>
  <c r="D22" i="28"/>
  <c r="E67" i="24" s="1"/>
  <c r="D22" i="29"/>
  <c r="E81" i="24" s="1"/>
  <c r="D22" i="26"/>
  <c r="E39" i="24" s="1"/>
  <c r="M6" i="21"/>
  <c r="L12" i="21"/>
  <c r="M10" i="21"/>
  <c r="T21" i="30"/>
  <c r="U94" i="24" s="1"/>
  <c r="T21" i="32"/>
  <c r="U122" i="24" s="1"/>
  <c r="T21" i="31"/>
  <c r="U108" i="24" s="1"/>
  <c r="T21" i="29"/>
  <c r="U80" i="24" s="1"/>
  <c r="T21" i="26"/>
  <c r="U38" i="24" s="1"/>
  <c r="T21" i="28"/>
  <c r="U66" i="24" s="1"/>
  <c r="T21" i="27"/>
  <c r="U52" i="24" s="1"/>
  <c r="T21" i="25"/>
  <c r="U24" i="24" s="1"/>
  <c r="I7" i="21"/>
  <c r="H21" i="31"/>
  <c r="I108" i="24" s="1"/>
  <c r="H21" i="32"/>
  <c r="I122" i="24" s="1"/>
  <c r="H21" i="27"/>
  <c r="I52" i="24" s="1"/>
  <c r="H21" i="25"/>
  <c r="I24" i="24" s="1"/>
  <c r="H21" i="28"/>
  <c r="I66" i="24" s="1"/>
  <c r="H21" i="29"/>
  <c r="I80" i="24" s="1"/>
  <c r="H21" i="30"/>
  <c r="I94" i="24" s="1"/>
  <c r="H21" i="26"/>
  <c r="I38" i="24" s="1"/>
  <c r="Q12" i="21"/>
  <c r="I11" i="21"/>
  <c r="H25" i="30"/>
  <c r="I98" i="24" s="1"/>
  <c r="H25" i="32"/>
  <c r="I126" i="24" s="1"/>
  <c r="H25" i="31"/>
  <c r="I112" i="24" s="1"/>
  <c r="H25" i="29"/>
  <c r="I84" i="24" s="1"/>
  <c r="H25" i="26"/>
  <c r="I42" i="24" s="1"/>
  <c r="H25" i="27"/>
  <c r="I56" i="24" s="1"/>
  <c r="H25" i="25"/>
  <c r="I28" i="24" s="1"/>
  <c r="H25" i="28"/>
  <c r="I70" i="24" s="1"/>
  <c r="I8" i="21"/>
  <c r="H12" i="21"/>
  <c r="M11" i="21"/>
  <c r="U9" i="21"/>
  <c r="H21" i="3"/>
  <c r="I10" i="24" s="1"/>
  <c r="T24" i="31"/>
  <c r="U111" i="24" s="1"/>
  <c r="T24" i="32"/>
  <c r="U125" i="24" s="1"/>
  <c r="T24" i="27"/>
  <c r="U55" i="24" s="1"/>
  <c r="T24" i="25"/>
  <c r="U27" i="24" s="1"/>
  <c r="T24" i="28"/>
  <c r="U69" i="24" s="1"/>
  <c r="T24" i="29"/>
  <c r="U83" i="24" s="1"/>
  <c r="T24" i="30"/>
  <c r="U97" i="24" s="1"/>
  <c r="T24" i="26"/>
  <c r="U41" i="24" s="1"/>
  <c r="T25" i="31"/>
  <c r="U112" i="24" s="1"/>
  <c r="T25" i="32"/>
  <c r="U126" i="24" s="1"/>
  <c r="T25" i="27"/>
  <c r="U56" i="24" s="1"/>
  <c r="T25" i="25"/>
  <c r="U28" i="24" s="1"/>
  <c r="T25" i="30"/>
  <c r="U98" i="24" s="1"/>
  <c r="T25" i="28"/>
  <c r="U70" i="24" s="1"/>
  <c r="T25" i="29"/>
  <c r="U84" i="24" s="1"/>
  <c r="T25" i="26"/>
  <c r="U42" i="24" s="1"/>
  <c r="T22" i="30"/>
  <c r="U95" i="24" s="1"/>
  <c r="T22" i="32"/>
  <c r="U123" i="24" s="1"/>
  <c r="T22" i="31"/>
  <c r="U109" i="24" s="1"/>
  <c r="T22" i="29"/>
  <c r="U81" i="24" s="1"/>
  <c r="T22" i="28"/>
  <c r="U67" i="24" s="1"/>
  <c r="T22" i="26"/>
  <c r="U39" i="24" s="1"/>
  <c r="T22" i="27"/>
  <c r="U53" i="24" s="1"/>
  <c r="T22" i="25"/>
  <c r="U25" i="24" s="1"/>
  <c r="U6" i="21"/>
  <c r="T20" i="3"/>
  <c r="U9" i="24" s="1"/>
  <c r="T12" i="21"/>
  <c r="U11" i="21"/>
  <c r="T25" i="3"/>
  <c r="U14" i="24" s="1"/>
  <c r="U10" i="21"/>
  <c r="T24" i="3"/>
  <c r="U13" i="24" s="1"/>
  <c r="U7" i="21"/>
  <c r="T21" i="3"/>
  <c r="U10" i="24" s="1"/>
  <c r="E8" i="21"/>
  <c r="D22" i="3"/>
  <c r="E11" i="24" s="1"/>
  <c r="U8" i="21"/>
  <c r="T22" i="3"/>
  <c r="U11" i="24" s="1"/>
  <c r="AC84" i="3"/>
  <c r="Q9" i="3" s="1"/>
  <c r="AP9" i="20"/>
  <c r="AH62" i="3"/>
  <c r="G11" i="3" s="1"/>
  <c r="G22" i="3" s="1"/>
  <c r="H11" i="24" s="1"/>
  <c r="M63" i="3"/>
  <c r="AE63" i="3" s="1"/>
  <c r="AP18" i="20"/>
  <c r="Y43" i="20"/>
  <c r="AI61" i="3"/>
  <c r="H10" i="3" s="1"/>
  <c r="AV47" i="3"/>
  <c r="C12" i="3" s="1"/>
  <c r="AC85" i="3"/>
  <c r="Q10" i="3" s="1"/>
  <c r="Q21" i="3" s="1"/>
  <c r="R10" i="24" s="1"/>
  <c r="AB61" i="3"/>
  <c r="P96" i="3"/>
  <c r="AG96" i="3"/>
  <c r="L96" i="3"/>
  <c r="AK96" i="3" s="1"/>
  <c r="X89" i="3"/>
  <c r="O32" i="20"/>
  <c r="Y76" i="3"/>
  <c r="AP76" i="3" s="1"/>
  <c r="O10" i="20"/>
  <c r="AB46" i="3"/>
  <c r="AS46" i="3" s="1"/>
  <c r="P44" i="3"/>
  <c r="AO44" i="3" s="1"/>
  <c r="AK44" i="3"/>
  <c r="Q96" i="3"/>
  <c r="AH96" i="3"/>
  <c r="M96" i="3"/>
  <c r="AL96" i="3" s="1"/>
  <c r="T84" i="3"/>
  <c r="X84" i="3"/>
  <c r="C72" i="3"/>
  <c r="AP102" i="3"/>
  <c r="J13" i="20"/>
  <c r="I13" i="20"/>
  <c r="AI64" i="3"/>
  <c r="H13" i="3" s="1"/>
  <c r="H24" i="3" s="1"/>
  <c r="I13" i="24" s="1"/>
  <c r="Z65" i="3"/>
  <c r="Z66" i="3" s="1"/>
  <c r="L65" i="3"/>
  <c r="AD65" i="3" s="1"/>
  <c r="AD66" i="3" s="1"/>
  <c r="AV48" i="3"/>
  <c r="C13" i="3" s="1"/>
  <c r="AP78" i="3"/>
  <c r="O49" i="20"/>
  <c r="Y97" i="3"/>
  <c r="AP97" i="3" s="1"/>
  <c r="O31" i="20"/>
  <c r="Y75" i="3"/>
  <c r="AP75" i="3" s="1"/>
  <c r="C73" i="3"/>
  <c r="C76" i="3"/>
  <c r="C87" i="3"/>
  <c r="C86" i="3"/>
  <c r="C77" i="3"/>
  <c r="O11" i="20"/>
  <c r="AB47" i="3"/>
  <c r="AS47" i="3" s="1"/>
  <c r="O8" i="20"/>
  <c r="AB44" i="3"/>
  <c r="AS44" i="3" s="1"/>
  <c r="AB60" i="3"/>
  <c r="N60" i="3"/>
  <c r="AF60" i="3" s="1"/>
  <c r="AA62" i="3"/>
  <c r="M62" i="3"/>
  <c r="AE62" i="3" s="1"/>
  <c r="L74" i="3"/>
  <c r="AK74" i="3" s="1"/>
  <c r="AG74" i="3"/>
  <c r="C75" i="3"/>
  <c r="C88" i="3"/>
  <c r="C99" i="3"/>
  <c r="AG97" i="3"/>
  <c r="C85" i="3"/>
  <c r="AH77" i="3"/>
  <c r="M77" i="3"/>
  <c r="AL77" i="3" s="1"/>
  <c r="O30" i="20"/>
  <c r="Y74" i="3"/>
  <c r="AP74" i="3" s="1"/>
  <c r="O50" i="20"/>
  <c r="Y98" i="3"/>
  <c r="AP98" i="3" s="1"/>
  <c r="AT98" i="3" s="1"/>
  <c r="T11" i="3" s="1"/>
  <c r="O52" i="20"/>
  <c r="Y100" i="3"/>
  <c r="AP100" i="3" s="1"/>
  <c r="O53" i="20"/>
  <c r="Y101" i="3"/>
  <c r="AP101" i="3" s="1"/>
  <c r="AT101" i="3" s="1"/>
  <c r="T14" i="3" s="1"/>
  <c r="AI60" i="3"/>
  <c r="O29" i="20"/>
  <c r="Y73" i="3"/>
  <c r="AP73" i="3" s="1"/>
  <c r="O33" i="20"/>
  <c r="Y77" i="3"/>
  <c r="AP77" i="3" s="1"/>
  <c r="O48" i="20"/>
  <c r="Y96" i="3"/>
  <c r="AP96" i="3" s="1"/>
  <c r="J23" i="20"/>
  <c r="I23" i="20"/>
  <c r="O9" i="20"/>
  <c r="AB45" i="3"/>
  <c r="AS45" i="3" s="1"/>
  <c r="O12" i="20"/>
  <c r="AB48" i="3"/>
  <c r="AS48" i="3" s="1"/>
  <c r="O28" i="20"/>
  <c r="Y72" i="3"/>
  <c r="AP72" i="3" s="1"/>
  <c r="P100" i="3"/>
  <c r="AG100" i="3"/>
  <c r="L100" i="3"/>
  <c r="AK100" i="3" s="1"/>
  <c r="C89" i="3"/>
  <c r="P46" i="3"/>
  <c r="AO46" i="3" s="1"/>
  <c r="AK46" i="3"/>
  <c r="AB63" i="3"/>
  <c r="AB64" i="3"/>
  <c r="N64" i="3"/>
  <c r="AF64" i="3" s="1"/>
  <c r="X85" i="3"/>
  <c r="T85" i="3"/>
  <c r="AI77" i="3"/>
  <c r="N77" i="3"/>
  <c r="AM77" i="3" s="1"/>
  <c r="C84" i="3"/>
  <c r="AH61" i="3"/>
  <c r="G10" i="3" s="1"/>
  <c r="AV44" i="3"/>
  <c r="AH60" i="3"/>
  <c r="AH64" i="3"/>
  <c r="G13" i="3" s="1"/>
  <c r="G24" i="3" s="1"/>
  <c r="H13" i="24" s="1"/>
  <c r="AV46" i="3"/>
  <c r="C11" i="3" s="1"/>
  <c r="AV45" i="3"/>
  <c r="C10" i="3" s="1"/>
  <c r="AR50" i="3"/>
  <c r="O13" i="20"/>
  <c r="AB49" i="3"/>
  <c r="AS49" i="3" s="1"/>
  <c r="O51" i="20"/>
  <c r="Y99" i="3"/>
  <c r="AP99" i="3" s="1"/>
  <c r="AP19" i="20"/>
  <c r="AP10" i="20"/>
  <c r="AP12" i="20"/>
  <c r="AP22" i="20"/>
  <c r="Y18" i="20"/>
  <c r="Z31" i="20"/>
  <c r="Y31" i="20"/>
  <c r="Q25" i="3"/>
  <c r="R14" i="24" s="1"/>
  <c r="Z48" i="20"/>
  <c r="Y48" i="20"/>
  <c r="AO29" i="20"/>
  <c r="AP29" i="20"/>
  <c r="Z28" i="20"/>
  <c r="Y28" i="20"/>
  <c r="Z51" i="20"/>
  <c r="Y51" i="20"/>
  <c r="Z41" i="20"/>
  <c r="Y41" i="20"/>
  <c r="Z38" i="20"/>
  <c r="Y38" i="20"/>
  <c r="AO32" i="20"/>
  <c r="AP32" i="20"/>
  <c r="AO42" i="20"/>
  <c r="AP42" i="20"/>
  <c r="AO52" i="20"/>
  <c r="AP52" i="20"/>
  <c r="Z21" i="20"/>
  <c r="Y21" i="20"/>
  <c r="AO49" i="20"/>
  <c r="AP49" i="20"/>
  <c r="AO39" i="20"/>
  <c r="AP39" i="20"/>
  <c r="Z11" i="20"/>
  <c r="Y11" i="20"/>
  <c r="J49" i="20"/>
  <c r="I49" i="20"/>
  <c r="J52" i="20"/>
  <c r="I52" i="20"/>
  <c r="J51" i="20"/>
  <c r="I51" i="20"/>
  <c r="J42" i="20"/>
  <c r="I42" i="20"/>
  <c r="J40" i="20"/>
  <c r="I40" i="20"/>
  <c r="J41" i="20"/>
  <c r="I41" i="20"/>
  <c r="J31" i="20"/>
  <c r="I31" i="20"/>
  <c r="J32" i="20"/>
  <c r="I32" i="20"/>
  <c r="J29" i="20"/>
  <c r="I29" i="20"/>
  <c r="J30" i="20"/>
  <c r="I30" i="20"/>
  <c r="J20" i="20"/>
  <c r="J12" i="20"/>
  <c r="J9" i="20"/>
  <c r="J11" i="20"/>
  <c r="J10" i="20"/>
  <c r="J8" i="20"/>
  <c r="AU76" i="29" l="1"/>
  <c r="M13" i="29" s="1"/>
  <c r="AI64" i="26"/>
  <c r="H13" i="26" s="1"/>
  <c r="H24" i="26" s="1"/>
  <c r="I41" i="24" s="1"/>
  <c r="AU76" i="28"/>
  <c r="M13" i="28" s="1"/>
  <c r="AS77" i="31"/>
  <c r="K14" i="31" s="1"/>
  <c r="K25" i="31" s="1"/>
  <c r="L112" i="24" s="1"/>
  <c r="AS72" i="30"/>
  <c r="K9" i="30" s="1"/>
  <c r="AA89" i="31"/>
  <c r="O14" i="31" s="1"/>
  <c r="O25" i="31" s="1"/>
  <c r="P112" i="24" s="1"/>
  <c r="AS72" i="31"/>
  <c r="AI62" i="31"/>
  <c r="H11" i="31" s="1"/>
  <c r="H22" i="31" s="1"/>
  <c r="I109" i="24" s="1"/>
  <c r="AS77" i="32"/>
  <c r="K14" i="32" s="1"/>
  <c r="K25" i="32" s="1"/>
  <c r="L126" i="24" s="1"/>
  <c r="AC86" i="30"/>
  <c r="Q11" i="30" s="1"/>
  <c r="Q22" i="30" s="1"/>
  <c r="R95" i="24" s="1"/>
  <c r="AT73" i="29"/>
  <c r="L10" i="29" s="1"/>
  <c r="L21" i="29" s="1"/>
  <c r="M80" i="24" s="1"/>
  <c r="AA89" i="29"/>
  <c r="O14" i="29" s="1"/>
  <c r="O25" i="29" s="1"/>
  <c r="P84" i="24" s="1"/>
  <c r="AA87" i="32"/>
  <c r="O12" i="32" s="1"/>
  <c r="O23" i="32" s="1"/>
  <c r="P124" i="24" s="1"/>
  <c r="AS96" i="32"/>
  <c r="AS72" i="32"/>
  <c r="K9" i="32" s="1"/>
  <c r="AH63" i="25"/>
  <c r="G12" i="25" s="1"/>
  <c r="G23" i="25" s="1"/>
  <c r="H26" i="24" s="1"/>
  <c r="AS74" i="30"/>
  <c r="K11" i="30" s="1"/>
  <c r="K22" i="30" s="1"/>
  <c r="L95" i="24" s="1"/>
  <c r="AV48" i="27"/>
  <c r="C13" i="27" s="1"/>
  <c r="AV45" i="28"/>
  <c r="C10" i="28" s="1"/>
  <c r="C21" i="28" s="1"/>
  <c r="D66" i="24" s="1"/>
  <c r="AV46" i="28"/>
  <c r="C11" i="28" s="1"/>
  <c r="AT77" i="32"/>
  <c r="L14" i="32" s="1"/>
  <c r="L25" i="32" s="1"/>
  <c r="M126" i="24" s="1"/>
  <c r="Z84" i="27"/>
  <c r="N9" i="27" s="1"/>
  <c r="Z87" i="26"/>
  <c r="N12" i="26" s="1"/>
  <c r="N23" i="26" s="1"/>
  <c r="O40" i="24" s="1"/>
  <c r="AB86" i="32"/>
  <c r="P11" i="32" s="1"/>
  <c r="P22" i="32" s="1"/>
  <c r="Q123" i="24" s="1"/>
  <c r="AS101" i="26"/>
  <c r="S14" i="26" s="1"/>
  <c r="AR101" i="30"/>
  <c r="R14" i="30" s="1"/>
  <c r="AS101" i="29"/>
  <c r="S14" i="29" s="1"/>
  <c r="AU97" i="29"/>
  <c r="U10" i="29" s="1"/>
  <c r="AG61" i="30"/>
  <c r="F10" i="30" s="1"/>
  <c r="AS74" i="31"/>
  <c r="K11" i="31" s="1"/>
  <c r="K22" i="31" s="1"/>
  <c r="L109" i="24" s="1"/>
  <c r="AS101" i="3"/>
  <c r="S14" i="3" s="1"/>
  <c r="AT101" i="26"/>
  <c r="T14" i="26" s="1"/>
  <c r="Z86" i="28"/>
  <c r="N11" i="28" s="1"/>
  <c r="N22" i="28" s="1"/>
  <c r="O67" i="24" s="1"/>
  <c r="AU45" i="27"/>
  <c r="B10" i="27" s="1"/>
  <c r="B21" i="27" s="1"/>
  <c r="C52" i="24" s="1"/>
  <c r="AB85" i="28"/>
  <c r="P10" i="28" s="1"/>
  <c r="P21" i="28" s="1"/>
  <c r="Q66" i="24" s="1"/>
  <c r="AS75" i="30"/>
  <c r="K12" i="30" s="1"/>
  <c r="K23" i="30" s="1"/>
  <c r="L96" i="24" s="1"/>
  <c r="AI61" i="25"/>
  <c r="H10" i="25" s="1"/>
  <c r="AU47" i="30"/>
  <c r="B12" i="30" s="1"/>
  <c r="B23" i="30" s="1"/>
  <c r="C96" i="24" s="1"/>
  <c r="AU46" i="31"/>
  <c r="B11" i="31" s="1"/>
  <c r="AU100" i="29"/>
  <c r="U13" i="29" s="1"/>
  <c r="AU45" i="26"/>
  <c r="B10" i="26" s="1"/>
  <c r="B21" i="26" s="1"/>
  <c r="C38" i="24" s="1"/>
  <c r="AR100" i="32"/>
  <c r="R13" i="32" s="1"/>
  <c r="AA87" i="31"/>
  <c r="O12" i="31" s="1"/>
  <c r="O23" i="31" s="1"/>
  <c r="P110" i="24" s="1"/>
  <c r="AA86" i="27"/>
  <c r="O11" i="27" s="1"/>
  <c r="O22" i="27" s="1"/>
  <c r="P53" i="24" s="1"/>
  <c r="AR76" i="26"/>
  <c r="J13" i="26" s="1"/>
  <c r="J24" i="26" s="1"/>
  <c r="K41" i="24" s="1"/>
  <c r="AG61" i="32"/>
  <c r="F10" i="32" s="1"/>
  <c r="AV48" i="29"/>
  <c r="C13" i="29" s="1"/>
  <c r="AH65" i="30"/>
  <c r="G14" i="30" s="1"/>
  <c r="AS100" i="27"/>
  <c r="S13" i="27" s="1"/>
  <c r="AI65" i="32"/>
  <c r="H14" i="32" s="1"/>
  <c r="AR98" i="30"/>
  <c r="R11" i="30" s="1"/>
  <c r="AR73" i="25"/>
  <c r="J10" i="25" s="1"/>
  <c r="J21" i="25" s="1"/>
  <c r="K24" i="24" s="1"/>
  <c r="AR98" i="29"/>
  <c r="R11" i="29" s="1"/>
  <c r="AC84" i="25"/>
  <c r="Q9" i="25" s="1"/>
  <c r="Q20" i="25" s="1"/>
  <c r="R23" i="24" s="1"/>
  <c r="Z88" i="28"/>
  <c r="N13" i="28" s="1"/>
  <c r="N24" i="28" s="1"/>
  <c r="O69" i="24" s="1"/>
  <c r="AR100" i="27"/>
  <c r="R13" i="27" s="1"/>
  <c r="AI63" i="3"/>
  <c r="H12" i="3" s="1"/>
  <c r="H23" i="3" s="1"/>
  <c r="I12" i="24" s="1"/>
  <c r="Z87" i="27"/>
  <c r="N12" i="27" s="1"/>
  <c r="N23" i="27" s="1"/>
  <c r="O54" i="24" s="1"/>
  <c r="AR77" i="28"/>
  <c r="J14" i="28" s="1"/>
  <c r="J25" i="28" s="1"/>
  <c r="K70" i="24" s="1"/>
  <c r="AV46" i="32"/>
  <c r="C11" i="32" s="1"/>
  <c r="AR101" i="25"/>
  <c r="R14" i="25" s="1"/>
  <c r="AC66" i="25"/>
  <c r="AG60" i="25"/>
  <c r="AG64" i="27"/>
  <c r="F13" i="27" s="1"/>
  <c r="F24" i="27" s="1"/>
  <c r="G55" i="24" s="1"/>
  <c r="AI64" i="25"/>
  <c r="H13" i="25" s="1"/>
  <c r="H24" i="25" s="1"/>
  <c r="I27" i="24" s="1"/>
  <c r="P48" i="3"/>
  <c r="AO48" i="3" s="1"/>
  <c r="AW48" i="3" s="1"/>
  <c r="D13" i="3" s="1"/>
  <c r="AV44" i="30"/>
  <c r="AJ49" i="3"/>
  <c r="AJ50" i="3" s="1"/>
  <c r="AV45" i="25"/>
  <c r="C10" i="25" s="1"/>
  <c r="C21" i="25" s="1"/>
  <c r="D24" i="24" s="1"/>
  <c r="AV44" i="26"/>
  <c r="AV44" i="25"/>
  <c r="C9" i="25" s="1"/>
  <c r="C20" i="25" s="1"/>
  <c r="D23" i="24" s="1"/>
  <c r="AA89" i="32"/>
  <c r="O14" i="32" s="1"/>
  <c r="O25" i="32" s="1"/>
  <c r="P126" i="24" s="1"/>
  <c r="AA84" i="31"/>
  <c r="O9" i="31" s="1"/>
  <c r="AG62" i="31"/>
  <c r="F11" i="31" s="1"/>
  <c r="F22" i="31" s="1"/>
  <c r="G109" i="24" s="1"/>
  <c r="AS73" i="29"/>
  <c r="K10" i="29" s="1"/>
  <c r="K21" i="29" s="1"/>
  <c r="L80" i="24" s="1"/>
  <c r="AA85" i="29"/>
  <c r="O10" i="29" s="1"/>
  <c r="O21" i="29" s="1"/>
  <c r="P80" i="24" s="1"/>
  <c r="AK47" i="3"/>
  <c r="L97" i="3"/>
  <c r="AK97" i="3" s="1"/>
  <c r="AS97" i="3" s="1"/>
  <c r="S10" i="3" s="1"/>
  <c r="Z84" i="31"/>
  <c r="N9" i="31" s="1"/>
  <c r="AR74" i="3"/>
  <c r="J11" i="3" s="1"/>
  <c r="J22" i="3" s="1"/>
  <c r="K11" i="24" s="1"/>
  <c r="AG62" i="30"/>
  <c r="F11" i="30" s="1"/>
  <c r="F22" i="30" s="1"/>
  <c r="G95" i="24" s="1"/>
  <c r="AI61" i="27"/>
  <c r="H10" i="27" s="1"/>
  <c r="AR97" i="25"/>
  <c r="R10" i="25" s="1"/>
  <c r="Z89" i="26"/>
  <c r="N14" i="26" s="1"/>
  <c r="N25" i="26" s="1"/>
  <c r="O42" i="24" s="1"/>
  <c r="Z88" i="26"/>
  <c r="N13" i="26" s="1"/>
  <c r="N24" i="26" s="1"/>
  <c r="O41" i="24" s="1"/>
  <c r="AB88" i="27"/>
  <c r="P13" i="27" s="1"/>
  <c r="P24" i="27" s="1"/>
  <c r="Q55" i="24" s="1"/>
  <c r="AR101" i="29"/>
  <c r="R14" i="29" s="1"/>
  <c r="Z85" i="26"/>
  <c r="N10" i="26" s="1"/>
  <c r="N21" i="26" s="1"/>
  <c r="O38" i="24" s="1"/>
  <c r="AU47" i="26"/>
  <c r="B12" i="26" s="1"/>
  <c r="B23" i="26" s="1"/>
  <c r="AG63" i="32"/>
  <c r="F12" i="32" s="1"/>
  <c r="F23" i="32" s="1"/>
  <c r="G124" i="24" s="1"/>
  <c r="AR72" i="32"/>
  <c r="AR74" i="30"/>
  <c r="J11" i="30" s="1"/>
  <c r="J22" i="30" s="1"/>
  <c r="K95" i="24" s="1"/>
  <c r="AR100" i="25"/>
  <c r="R13" i="25" s="1"/>
  <c r="AU97" i="27"/>
  <c r="U10" i="27" s="1"/>
  <c r="AD64" i="31"/>
  <c r="AH64" i="31" s="1"/>
  <c r="G13" i="31" s="1"/>
  <c r="G24" i="31" s="1"/>
  <c r="H111" i="24" s="1"/>
  <c r="AR98" i="28"/>
  <c r="R11" i="28" s="1"/>
  <c r="Z88" i="27"/>
  <c r="N13" i="27" s="1"/>
  <c r="N24" i="27" s="1"/>
  <c r="O55" i="24" s="1"/>
  <c r="AI65" i="30"/>
  <c r="H14" i="30" s="1"/>
  <c r="AS97" i="29"/>
  <c r="S10" i="29" s="1"/>
  <c r="AG63" i="29"/>
  <c r="F12" i="29" s="1"/>
  <c r="F23" i="29" s="1"/>
  <c r="G82" i="24" s="1"/>
  <c r="Z84" i="26"/>
  <c r="N9" i="26" s="1"/>
  <c r="AR98" i="26"/>
  <c r="R11" i="26" s="1"/>
  <c r="AV45" i="27"/>
  <c r="C10" i="27" s="1"/>
  <c r="C21" i="27" s="1"/>
  <c r="D52" i="24" s="1"/>
  <c r="AV45" i="30"/>
  <c r="C10" i="30" s="1"/>
  <c r="C21" i="30" s="1"/>
  <c r="D94" i="24" s="1"/>
  <c r="AC85" i="25"/>
  <c r="Q10" i="25" s="1"/>
  <c r="Q21" i="25" s="1"/>
  <c r="R24" i="24" s="1"/>
  <c r="AG65" i="28"/>
  <c r="F14" i="28" s="1"/>
  <c r="AU49" i="3"/>
  <c r="B14" i="3" s="1"/>
  <c r="AG63" i="25"/>
  <c r="F12" i="25" s="1"/>
  <c r="F23" i="25" s="1"/>
  <c r="G26" i="24" s="1"/>
  <c r="AG64" i="26"/>
  <c r="F13" i="26" s="1"/>
  <c r="F24" i="26" s="1"/>
  <c r="G41" i="24" s="1"/>
  <c r="AG64" i="25"/>
  <c r="F13" i="25" s="1"/>
  <c r="F24" i="25" s="1"/>
  <c r="G27" i="24" s="1"/>
  <c r="Z85" i="30"/>
  <c r="N10" i="30" s="1"/>
  <c r="N21" i="30" s="1"/>
  <c r="O94" i="24" s="1"/>
  <c r="AH65" i="29"/>
  <c r="G14" i="29" s="1"/>
  <c r="AV47" i="26"/>
  <c r="C12" i="26" s="1"/>
  <c r="C23" i="26" s="1"/>
  <c r="D40" i="24" s="1"/>
  <c r="AC85" i="27"/>
  <c r="Q10" i="27" s="1"/>
  <c r="Q21" i="27" s="1"/>
  <c r="R52" i="24" s="1"/>
  <c r="AM50" i="27"/>
  <c r="AV48" i="25"/>
  <c r="C13" i="25" s="1"/>
  <c r="AS77" i="29"/>
  <c r="K14" i="29" s="1"/>
  <c r="K25" i="29" s="1"/>
  <c r="L84" i="24" s="1"/>
  <c r="AJ99" i="29"/>
  <c r="AK102" i="29" s="1"/>
  <c r="AV46" i="25"/>
  <c r="C11" i="25" s="1"/>
  <c r="AJ65" i="32"/>
  <c r="I14" i="32" s="1"/>
  <c r="AJ99" i="32"/>
  <c r="AA84" i="30"/>
  <c r="O9" i="30" s="1"/>
  <c r="AU47" i="31"/>
  <c r="B12" i="31" s="1"/>
  <c r="B23" i="31" s="1"/>
  <c r="C110" i="24" s="1"/>
  <c r="AV47" i="31"/>
  <c r="C12" i="31" s="1"/>
  <c r="C23" i="31" s="1"/>
  <c r="D110" i="24" s="1"/>
  <c r="AD64" i="30"/>
  <c r="AH64" i="30" s="1"/>
  <c r="G13" i="30" s="1"/>
  <c r="G24" i="30" s="1"/>
  <c r="H97" i="24" s="1"/>
  <c r="AU49" i="30"/>
  <c r="B14" i="30" s="1"/>
  <c r="B25" i="30" s="1"/>
  <c r="C98" i="24" s="1"/>
  <c r="AS75" i="32"/>
  <c r="K12" i="32" s="1"/>
  <c r="K23" i="32" s="1"/>
  <c r="L124" i="24" s="1"/>
  <c r="AV46" i="29"/>
  <c r="C11" i="29" s="1"/>
  <c r="AV47" i="30"/>
  <c r="C12" i="30" s="1"/>
  <c r="C23" i="30" s="1"/>
  <c r="D96" i="24" s="1"/>
  <c r="AS101" i="25"/>
  <c r="S14" i="25" s="1"/>
  <c r="AG62" i="3"/>
  <c r="F11" i="3" s="1"/>
  <c r="F22" i="3" s="1"/>
  <c r="G11" i="24" s="1"/>
  <c r="AR74" i="27"/>
  <c r="J11" i="27" s="1"/>
  <c r="J22" i="27" s="1"/>
  <c r="K53" i="24" s="1"/>
  <c r="AH64" i="25"/>
  <c r="G13" i="25" s="1"/>
  <c r="G24" i="25" s="1"/>
  <c r="H27" i="24" s="1"/>
  <c r="AR101" i="26"/>
  <c r="R14" i="26" s="1"/>
  <c r="AB88" i="28"/>
  <c r="P13" i="28" s="1"/>
  <c r="P24" i="28" s="1"/>
  <c r="Q69" i="24" s="1"/>
  <c r="AV45" i="31"/>
  <c r="C10" i="31" s="1"/>
  <c r="C21" i="31" s="1"/>
  <c r="D108" i="24" s="1"/>
  <c r="AR98" i="32"/>
  <c r="R11" i="32" s="1"/>
  <c r="AU49" i="31"/>
  <c r="B14" i="31" s="1"/>
  <c r="B25" i="31" s="1"/>
  <c r="C112" i="24" s="1"/>
  <c r="AJ99" i="3"/>
  <c r="AU46" i="28"/>
  <c r="B11" i="28" s="1"/>
  <c r="AV46" i="31"/>
  <c r="C11" i="31" s="1"/>
  <c r="AH62" i="26"/>
  <c r="G11" i="26" s="1"/>
  <c r="G22" i="26" s="1"/>
  <c r="H39" i="24" s="1"/>
  <c r="AV49" i="29"/>
  <c r="C14" i="29" s="1"/>
  <c r="C25" i="29" s="1"/>
  <c r="D84" i="24" s="1"/>
  <c r="AC85" i="26"/>
  <c r="Q10" i="26" s="1"/>
  <c r="Q21" i="26" s="1"/>
  <c r="R38" i="24" s="1"/>
  <c r="Z86" i="3"/>
  <c r="N11" i="3" s="1"/>
  <c r="N22" i="3" s="1"/>
  <c r="O11" i="24" s="1"/>
  <c r="AB89" i="30"/>
  <c r="P14" i="30" s="1"/>
  <c r="P25" i="30" s="1"/>
  <c r="Q98" i="24" s="1"/>
  <c r="AV49" i="28"/>
  <c r="C14" i="28" s="1"/>
  <c r="C25" i="28" s="1"/>
  <c r="D70" i="24" s="1"/>
  <c r="AU46" i="27"/>
  <c r="B11" i="27" s="1"/>
  <c r="Z84" i="28"/>
  <c r="N9" i="28" s="1"/>
  <c r="N20" i="28" s="1"/>
  <c r="O65" i="24" s="1"/>
  <c r="AU76" i="27"/>
  <c r="M13" i="27" s="1"/>
  <c r="AR76" i="3"/>
  <c r="J13" i="3" s="1"/>
  <c r="J24" i="3" s="1"/>
  <c r="K13" i="24" s="1"/>
  <c r="AV46" i="26"/>
  <c r="C11" i="26" s="1"/>
  <c r="AV46" i="30"/>
  <c r="C11" i="30" s="1"/>
  <c r="AG63" i="26"/>
  <c r="F12" i="26" s="1"/>
  <c r="F23" i="26" s="1"/>
  <c r="G40" i="24" s="1"/>
  <c r="AV44" i="31"/>
  <c r="C9" i="31" s="1"/>
  <c r="AG64" i="30"/>
  <c r="F13" i="30" s="1"/>
  <c r="F24" i="30" s="1"/>
  <c r="G97" i="24" s="1"/>
  <c r="AU97" i="28"/>
  <c r="U10" i="28" s="1"/>
  <c r="AR75" i="27"/>
  <c r="J12" i="27" s="1"/>
  <c r="J23" i="27" s="1"/>
  <c r="K54" i="24" s="1"/>
  <c r="AV48" i="26"/>
  <c r="C13" i="26" s="1"/>
  <c r="AR73" i="32"/>
  <c r="J10" i="32" s="1"/>
  <c r="J21" i="32" s="1"/>
  <c r="K122" i="24" s="1"/>
  <c r="Z87" i="32"/>
  <c r="N12" i="32" s="1"/>
  <c r="N23" i="32" s="1"/>
  <c r="O124" i="24" s="1"/>
  <c r="AG61" i="31"/>
  <c r="F10" i="31" s="1"/>
  <c r="AC85" i="28"/>
  <c r="Q10" i="28" s="1"/>
  <c r="Q21" i="28" s="1"/>
  <c r="R66" i="24" s="1"/>
  <c r="AH62" i="25"/>
  <c r="G11" i="25" s="1"/>
  <c r="G22" i="25" s="1"/>
  <c r="H25" i="24" s="1"/>
  <c r="AJ65" i="31"/>
  <c r="I14" i="31" s="1"/>
  <c r="Z85" i="31"/>
  <c r="N10" i="31" s="1"/>
  <c r="N21" i="31" s="1"/>
  <c r="O108" i="24" s="1"/>
  <c r="AE61" i="28"/>
  <c r="AI61" i="28" s="1"/>
  <c r="H10" i="28" s="1"/>
  <c r="AR75" i="30"/>
  <c r="J12" i="30" s="1"/>
  <c r="J23" i="30" s="1"/>
  <c r="K96" i="24" s="1"/>
  <c r="AV48" i="28"/>
  <c r="C13" i="28" s="1"/>
  <c r="AR76" i="29"/>
  <c r="J13" i="29" s="1"/>
  <c r="J24" i="29" s="1"/>
  <c r="K83" i="24" s="1"/>
  <c r="AE64" i="28"/>
  <c r="AI64" i="28" s="1"/>
  <c r="H13" i="28" s="1"/>
  <c r="H24" i="28" s="1"/>
  <c r="I69" i="24" s="1"/>
  <c r="AR101" i="3"/>
  <c r="R14" i="3" s="1"/>
  <c r="AT73" i="28"/>
  <c r="L10" i="28" s="1"/>
  <c r="L21" i="28" s="1"/>
  <c r="M66" i="24" s="1"/>
  <c r="AR98" i="27"/>
  <c r="R11" i="27" s="1"/>
  <c r="AU48" i="32"/>
  <c r="B13" i="32" s="1"/>
  <c r="AU48" i="26"/>
  <c r="B13" i="26" s="1"/>
  <c r="AT73" i="27"/>
  <c r="L10" i="27" s="1"/>
  <c r="L21" i="27" s="1"/>
  <c r="M52" i="24" s="1"/>
  <c r="Z86" i="26"/>
  <c r="N11" i="26" s="1"/>
  <c r="N22" i="26" s="1"/>
  <c r="O39" i="24" s="1"/>
  <c r="AC61" i="27"/>
  <c r="AC66" i="27" s="1"/>
  <c r="AR74" i="25"/>
  <c r="J11" i="25" s="1"/>
  <c r="J22" i="25" s="1"/>
  <c r="K25" i="24" s="1"/>
  <c r="AU46" i="30"/>
  <c r="B11" i="30" s="1"/>
  <c r="AG62" i="26"/>
  <c r="F11" i="26" s="1"/>
  <c r="F22" i="26" s="1"/>
  <c r="G39" i="24" s="1"/>
  <c r="AT101" i="25"/>
  <c r="T14" i="25" s="1"/>
  <c r="AR72" i="31"/>
  <c r="J9" i="31" s="1"/>
  <c r="Z89" i="28"/>
  <c r="N14" i="28" s="1"/>
  <c r="N25" i="28" s="1"/>
  <c r="O70" i="24" s="1"/>
  <c r="AG62" i="28"/>
  <c r="F11" i="28" s="1"/>
  <c r="F22" i="28" s="1"/>
  <c r="G67" i="24" s="1"/>
  <c r="AH64" i="26"/>
  <c r="G13" i="26" s="1"/>
  <c r="G24" i="26" s="1"/>
  <c r="H41" i="24" s="1"/>
  <c r="Z89" i="27"/>
  <c r="N14" i="27" s="1"/>
  <c r="N25" i="27" s="1"/>
  <c r="O56" i="24" s="1"/>
  <c r="AA85" i="28"/>
  <c r="O10" i="28" s="1"/>
  <c r="O21" i="28" s="1"/>
  <c r="P66" i="24" s="1"/>
  <c r="AR76" i="32"/>
  <c r="J13" i="32" s="1"/>
  <c r="J24" i="32" s="1"/>
  <c r="K125" i="24" s="1"/>
  <c r="Z87" i="31"/>
  <c r="N12" i="31" s="1"/>
  <c r="N23" i="31" s="1"/>
  <c r="O110" i="24" s="1"/>
  <c r="AG65" i="30"/>
  <c r="F14" i="30" s="1"/>
  <c r="AC84" i="26"/>
  <c r="Q9" i="26" s="1"/>
  <c r="Q20" i="26" s="1"/>
  <c r="R37" i="24" s="1"/>
  <c r="Z85" i="28"/>
  <c r="N10" i="28" s="1"/>
  <c r="N21" i="28" s="1"/>
  <c r="O66" i="24" s="1"/>
  <c r="AJ99" i="27"/>
  <c r="AR99" i="27" s="1"/>
  <c r="R12" i="27" s="1"/>
  <c r="R23" i="27" s="1"/>
  <c r="S54" i="24" s="1"/>
  <c r="AA84" i="32"/>
  <c r="O9" i="32" s="1"/>
  <c r="O20" i="32" s="1"/>
  <c r="P121" i="24" s="1"/>
  <c r="AC61" i="28"/>
  <c r="AG61" i="28" s="1"/>
  <c r="F10" i="28" s="1"/>
  <c r="AJ99" i="28"/>
  <c r="AR99" i="28" s="1"/>
  <c r="R12" i="28" s="1"/>
  <c r="R23" i="28" s="1"/>
  <c r="S68" i="24" s="1"/>
  <c r="AE64" i="29"/>
  <c r="AI64" i="29" s="1"/>
  <c r="H13" i="29" s="1"/>
  <c r="H24" i="29" s="1"/>
  <c r="I83" i="24" s="1"/>
  <c r="AK45" i="3"/>
  <c r="AU49" i="28"/>
  <c r="B14" i="28" s="1"/>
  <c r="B25" i="28" s="1"/>
  <c r="C70" i="24" s="1"/>
  <c r="AR97" i="27"/>
  <c r="R10" i="27" s="1"/>
  <c r="AH65" i="27"/>
  <c r="G14" i="27" s="1"/>
  <c r="Z87" i="3"/>
  <c r="N12" i="3" s="1"/>
  <c r="N23" i="3" s="1"/>
  <c r="O12" i="24" s="1"/>
  <c r="AU46" i="3"/>
  <c r="B11" i="3" s="1"/>
  <c r="AV48" i="32"/>
  <c r="C13" i="32" s="1"/>
  <c r="AH65" i="28"/>
  <c r="G14" i="28" s="1"/>
  <c r="AS73" i="27"/>
  <c r="K10" i="27" s="1"/>
  <c r="K21" i="27" s="1"/>
  <c r="L52" i="24" s="1"/>
  <c r="AU48" i="29"/>
  <c r="B13" i="29" s="1"/>
  <c r="AR97" i="31"/>
  <c r="R10" i="31" s="1"/>
  <c r="AS98" i="27"/>
  <c r="S11" i="27" s="1"/>
  <c r="AR75" i="25"/>
  <c r="J12" i="25" s="1"/>
  <c r="J23" i="25" s="1"/>
  <c r="K26" i="24" s="1"/>
  <c r="AU49" i="27"/>
  <c r="B14" i="27" s="1"/>
  <c r="B25" i="27" s="1"/>
  <c r="C56" i="24" s="1"/>
  <c r="AB89" i="32"/>
  <c r="P14" i="32" s="1"/>
  <c r="P25" i="32" s="1"/>
  <c r="Q126" i="24" s="1"/>
  <c r="AR77" i="3"/>
  <c r="J14" i="3" s="1"/>
  <c r="J25" i="3" s="1"/>
  <c r="K14" i="24" s="1"/>
  <c r="AK99" i="30"/>
  <c r="AS99" i="30" s="1"/>
  <c r="S12" i="30" s="1"/>
  <c r="S23" i="30" s="1"/>
  <c r="T96" i="24" s="1"/>
  <c r="Z89" i="29"/>
  <c r="N14" i="29" s="1"/>
  <c r="N25" i="29" s="1"/>
  <c r="O84" i="24" s="1"/>
  <c r="AR100" i="28"/>
  <c r="R13" i="28" s="1"/>
  <c r="Z85" i="3"/>
  <c r="N10" i="3" s="1"/>
  <c r="N21" i="3" s="1"/>
  <c r="O10" i="24" s="1"/>
  <c r="AR99" i="29"/>
  <c r="R12" i="29" s="1"/>
  <c r="R23" i="29" s="1"/>
  <c r="S82" i="24" s="1"/>
  <c r="AS75" i="31"/>
  <c r="K12" i="31" s="1"/>
  <c r="K23" i="31" s="1"/>
  <c r="L110" i="24" s="1"/>
  <c r="AT98" i="26"/>
  <c r="T11" i="26" s="1"/>
  <c r="AT77" i="31"/>
  <c r="L14" i="31" s="1"/>
  <c r="L25" i="31" s="1"/>
  <c r="M112" i="24" s="1"/>
  <c r="AG62" i="29"/>
  <c r="F11" i="29" s="1"/>
  <c r="F22" i="29" s="1"/>
  <c r="G81" i="24" s="1"/>
  <c r="AV48" i="31"/>
  <c r="C13" i="31" s="1"/>
  <c r="AU45" i="32"/>
  <c r="B10" i="32" s="1"/>
  <c r="B21" i="32" s="1"/>
  <c r="C122" i="24" s="1"/>
  <c r="AU45" i="3"/>
  <c r="B10" i="3" s="1"/>
  <c r="AR74" i="31"/>
  <c r="J11" i="31" s="1"/>
  <c r="J22" i="31" s="1"/>
  <c r="K109" i="24" s="1"/>
  <c r="AV48" i="30"/>
  <c r="C13" i="30" s="1"/>
  <c r="AR76" i="30"/>
  <c r="J13" i="30" s="1"/>
  <c r="J24" i="30" s="1"/>
  <c r="K97" i="24" s="1"/>
  <c r="AV45" i="32"/>
  <c r="C10" i="32" s="1"/>
  <c r="C21" i="32" s="1"/>
  <c r="D122" i="24" s="1"/>
  <c r="AA85" i="27"/>
  <c r="O10" i="27" s="1"/>
  <c r="O21" i="27" s="1"/>
  <c r="P52" i="24" s="1"/>
  <c r="AJ99" i="26"/>
  <c r="AR99" i="26" s="1"/>
  <c r="R12" i="26" s="1"/>
  <c r="R23" i="26" s="1"/>
  <c r="S40" i="24" s="1"/>
  <c r="AR98" i="3"/>
  <c r="R11" i="3" s="1"/>
  <c r="AI61" i="29"/>
  <c r="H10" i="29" s="1"/>
  <c r="AS77" i="30"/>
  <c r="K14" i="30" s="1"/>
  <c r="K25" i="30" s="1"/>
  <c r="L98" i="24" s="1"/>
  <c r="AC86" i="31"/>
  <c r="Q11" i="31" s="1"/>
  <c r="Q22" i="31" s="1"/>
  <c r="R109" i="24" s="1"/>
  <c r="AR74" i="26"/>
  <c r="J11" i="26" s="1"/>
  <c r="J22" i="26" s="1"/>
  <c r="K39" i="24" s="1"/>
  <c r="AC89" i="30"/>
  <c r="Q14" i="30" s="1"/>
  <c r="Q25" i="30" s="1"/>
  <c r="R98" i="24" s="1"/>
  <c r="Z85" i="27"/>
  <c r="N10" i="27" s="1"/>
  <c r="N21" i="27" s="1"/>
  <c r="O52" i="24" s="1"/>
  <c r="AB89" i="31"/>
  <c r="P14" i="31" s="1"/>
  <c r="P25" i="31" s="1"/>
  <c r="Q112" i="24" s="1"/>
  <c r="Z88" i="29"/>
  <c r="N13" i="29" s="1"/>
  <c r="N24" i="29" s="1"/>
  <c r="O83" i="24" s="1"/>
  <c r="AR98" i="31"/>
  <c r="R11" i="31" s="1"/>
  <c r="AR97" i="3"/>
  <c r="R10" i="3" s="1"/>
  <c r="AV45" i="29"/>
  <c r="C10" i="29" s="1"/>
  <c r="C21" i="29" s="1"/>
  <c r="D80" i="24" s="1"/>
  <c r="Z89" i="25"/>
  <c r="N14" i="25" s="1"/>
  <c r="N25" i="25" s="1"/>
  <c r="O28" i="24" s="1"/>
  <c r="AS96" i="30"/>
  <c r="AH61" i="26"/>
  <c r="G10" i="26" s="1"/>
  <c r="AR77" i="25"/>
  <c r="J14" i="25" s="1"/>
  <c r="J25" i="25" s="1"/>
  <c r="K28" i="24" s="1"/>
  <c r="Z87" i="29"/>
  <c r="N12" i="29" s="1"/>
  <c r="N23" i="29" s="1"/>
  <c r="O82" i="24" s="1"/>
  <c r="AC89" i="25"/>
  <c r="Q14" i="25" s="1"/>
  <c r="Q25" i="25" s="1"/>
  <c r="R28" i="24" s="1"/>
  <c r="AR75" i="29"/>
  <c r="J12" i="29" s="1"/>
  <c r="J23" i="29" s="1"/>
  <c r="K82" i="24" s="1"/>
  <c r="AJ99" i="31"/>
  <c r="AC61" i="29"/>
  <c r="AG61" i="29" s="1"/>
  <c r="F10" i="29" s="1"/>
  <c r="Z89" i="32"/>
  <c r="N14" i="32" s="1"/>
  <c r="N25" i="32" s="1"/>
  <c r="O126" i="24" s="1"/>
  <c r="AH65" i="32"/>
  <c r="G14" i="32" s="1"/>
  <c r="AB85" i="27"/>
  <c r="P10" i="27" s="1"/>
  <c r="P21" i="27" s="1"/>
  <c r="Q52" i="24" s="1"/>
  <c r="AR100" i="30"/>
  <c r="R13" i="30" s="1"/>
  <c r="AS97" i="28"/>
  <c r="S10" i="28" s="1"/>
  <c r="AG63" i="28"/>
  <c r="F12" i="28" s="1"/>
  <c r="F23" i="28" s="1"/>
  <c r="G68" i="24" s="1"/>
  <c r="AR100" i="3"/>
  <c r="R13" i="3" s="1"/>
  <c r="AK78" i="26"/>
  <c r="AR73" i="26"/>
  <c r="J10" i="26" s="1"/>
  <c r="J21" i="26" s="1"/>
  <c r="K38" i="24" s="1"/>
  <c r="AR98" i="25"/>
  <c r="R11" i="25" s="1"/>
  <c r="AC64" i="28"/>
  <c r="AG64" i="28" s="1"/>
  <c r="F13" i="28" s="1"/>
  <c r="F24" i="28" s="1"/>
  <c r="G69" i="24" s="1"/>
  <c r="AI60" i="25"/>
  <c r="H9" i="25" s="1"/>
  <c r="AG61" i="26"/>
  <c r="F10" i="26" s="1"/>
  <c r="AU47" i="3"/>
  <c r="B12" i="3" s="1"/>
  <c r="N65" i="27"/>
  <c r="AF65" i="27" s="1"/>
  <c r="AB65" i="27"/>
  <c r="E96" i="28"/>
  <c r="E96" i="29"/>
  <c r="E96" i="27"/>
  <c r="E85" i="30"/>
  <c r="E85" i="32"/>
  <c r="E85" i="31"/>
  <c r="D85" i="31"/>
  <c r="D85" i="30"/>
  <c r="D85" i="32"/>
  <c r="AB61" i="25"/>
  <c r="N61" i="25"/>
  <c r="AF61" i="25" s="1"/>
  <c r="AH77" i="28"/>
  <c r="M77" i="28"/>
  <c r="AL77" i="28" s="1"/>
  <c r="AH65" i="31"/>
  <c r="G14" i="31" s="1"/>
  <c r="AA89" i="28"/>
  <c r="O14" i="28" s="1"/>
  <c r="O25" i="28" s="1"/>
  <c r="P70" i="24" s="1"/>
  <c r="AU45" i="30"/>
  <c r="B10" i="30" s="1"/>
  <c r="B21" i="30" s="1"/>
  <c r="C94" i="24" s="1"/>
  <c r="P48" i="32"/>
  <c r="AO48" i="32" s="1"/>
  <c r="AK48" i="32"/>
  <c r="AI72" i="30"/>
  <c r="N72" i="30"/>
  <c r="AM72" i="30" s="1"/>
  <c r="AK47" i="31"/>
  <c r="P47" i="31"/>
  <c r="AO47" i="31" s="1"/>
  <c r="M77" i="25"/>
  <c r="AL77" i="25" s="1"/>
  <c r="AH77" i="25"/>
  <c r="Z87" i="30"/>
  <c r="N12" i="30" s="1"/>
  <c r="N23" i="30" s="1"/>
  <c r="O96" i="24" s="1"/>
  <c r="AI50" i="26"/>
  <c r="AU44" i="26"/>
  <c r="AA89" i="27"/>
  <c r="O14" i="27" s="1"/>
  <c r="O25" i="27" s="1"/>
  <c r="P56" i="24" s="1"/>
  <c r="AG63" i="27"/>
  <c r="F12" i="27" s="1"/>
  <c r="F23" i="27" s="1"/>
  <c r="G54" i="24" s="1"/>
  <c r="Z62" i="31"/>
  <c r="L62" i="31"/>
  <c r="AD62" i="31" s="1"/>
  <c r="AR76" i="31"/>
  <c r="J13" i="31" s="1"/>
  <c r="J24" i="31" s="1"/>
  <c r="K111" i="24" s="1"/>
  <c r="AG60" i="31"/>
  <c r="AC66" i="31"/>
  <c r="S84" i="25"/>
  <c r="W84" i="25"/>
  <c r="AI60" i="26"/>
  <c r="N64" i="29"/>
  <c r="AF64" i="29" s="1"/>
  <c r="AB64" i="29"/>
  <c r="AB63" i="32"/>
  <c r="N63" i="32"/>
  <c r="AF63" i="32" s="1"/>
  <c r="P47" i="26"/>
  <c r="AO47" i="26" s="1"/>
  <c r="AK47" i="26"/>
  <c r="M63" i="32"/>
  <c r="AE63" i="32" s="1"/>
  <c r="AA63" i="32"/>
  <c r="Q44" i="27"/>
  <c r="AP44" i="27" s="1"/>
  <c r="AL44" i="27"/>
  <c r="Y86" i="29"/>
  <c r="U86" i="29"/>
  <c r="AI62" i="30"/>
  <c r="H11" i="30" s="1"/>
  <c r="H22" i="30" s="1"/>
  <c r="I95" i="24" s="1"/>
  <c r="Z85" i="25"/>
  <c r="N10" i="25" s="1"/>
  <c r="N21" i="25" s="1"/>
  <c r="O24" i="24" s="1"/>
  <c r="AG60" i="30"/>
  <c r="AC66" i="30"/>
  <c r="W86" i="31"/>
  <c r="S86" i="31"/>
  <c r="Y66" i="28"/>
  <c r="AG78" i="32"/>
  <c r="AR75" i="32"/>
  <c r="J12" i="32" s="1"/>
  <c r="J23" i="32" s="1"/>
  <c r="K124" i="24" s="1"/>
  <c r="AG100" i="31"/>
  <c r="P100" i="31"/>
  <c r="L100" i="31"/>
  <c r="AK100" i="31" s="1"/>
  <c r="AJ49" i="25"/>
  <c r="AJ50" i="25" s="1"/>
  <c r="O49" i="25"/>
  <c r="AN49" i="25" s="1"/>
  <c r="AN50" i="25" s="1"/>
  <c r="Q49" i="30"/>
  <c r="AP49" i="30" s="1"/>
  <c r="AL49" i="30"/>
  <c r="W85" i="25"/>
  <c r="S85" i="25"/>
  <c r="AG72" i="29"/>
  <c r="L72" i="29"/>
  <c r="AK72" i="29" s="1"/>
  <c r="P45" i="31"/>
  <c r="AO45" i="31" s="1"/>
  <c r="AK45" i="31"/>
  <c r="AG96" i="27"/>
  <c r="L96" i="27"/>
  <c r="AK96" i="27" s="1"/>
  <c r="P96" i="27"/>
  <c r="L64" i="27"/>
  <c r="AD64" i="27" s="1"/>
  <c r="Z64" i="27"/>
  <c r="AB64" i="25"/>
  <c r="N64" i="25"/>
  <c r="AF64" i="25" s="1"/>
  <c r="P49" i="32"/>
  <c r="AO49" i="32" s="1"/>
  <c r="AK49" i="32"/>
  <c r="E48" i="3"/>
  <c r="E48" i="25"/>
  <c r="E48" i="26"/>
  <c r="E86" i="3"/>
  <c r="E86" i="25"/>
  <c r="E86" i="26"/>
  <c r="AG102" i="27"/>
  <c r="AR96" i="27"/>
  <c r="D87" i="28"/>
  <c r="D87" i="29"/>
  <c r="D87" i="27"/>
  <c r="AS100" i="29"/>
  <c r="S13" i="29" s="1"/>
  <c r="U89" i="27"/>
  <c r="Y89" i="27"/>
  <c r="T84" i="32"/>
  <c r="X84" i="32"/>
  <c r="AB61" i="26"/>
  <c r="N61" i="26"/>
  <c r="AF61" i="26" s="1"/>
  <c r="AJ44" i="27"/>
  <c r="O44" i="27"/>
  <c r="AN44" i="27" s="1"/>
  <c r="P45" i="27"/>
  <c r="AO45" i="27" s="1"/>
  <c r="AK45" i="27"/>
  <c r="AS73" i="28"/>
  <c r="K10" i="28" s="1"/>
  <c r="K21" i="28" s="1"/>
  <c r="L66" i="24" s="1"/>
  <c r="AG78" i="26"/>
  <c r="AR72" i="26"/>
  <c r="P48" i="31"/>
  <c r="AO48" i="31" s="1"/>
  <c r="AK48" i="31"/>
  <c r="AI72" i="32"/>
  <c r="N72" i="32"/>
  <c r="AM72" i="32" s="1"/>
  <c r="N62" i="31"/>
  <c r="AF62" i="31" s="1"/>
  <c r="AB62" i="31"/>
  <c r="L76" i="31"/>
  <c r="AK76" i="31" s="1"/>
  <c r="AG76" i="31"/>
  <c r="S88" i="25"/>
  <c r="W88" i="25"/>
  <c r="M77" i="26"/>
  <c r="AL77" i="26" s="1"/>
  <c r="AH77" i="26"/>
  <c r="AK78" i="28"/>
  <c r="W84" i="26"/>
  <c r="S84" i="26"/>
  <c r="Y66" i="32"/>
  <c r="AG60" i="32"/>
  <c r="M64" i="31"/>
  <c r="AA64" i="31"/>
  <c r="Z63" i="27"/>
  <c r="Z66" i="27" s="1"/>
  <c r="L63" i="27"/>
  <c r="AD63" i="27" s="1"/>
  <c r="AK47" i="25"/>
  <c r="P47" i="25"/>
  <c r="AO47" i="25" s="1"/>
  <c r="L98" i="32"/>
  <c r="AK98" i="32" s="1"/>
  <c r="AG98" i="32"/>
  <c r="P98" i="32"/>
  <c r="S88" i="30"/>
  <c r="W88" i="30"/>
  <c r="Q44" i="29"/>
  <c r="AP44" i="29" s="1"/>
  <c r="AL44" i="29"/>
  <c r="Y86" i="28"/>
  <c r="U86" i="28"/>
  <c r="Y66" i="30"/>
  <c r="Q44" i="32"/>
  <c r="AP44" i="32" s="1"/>
  <c r="AL44" i="32"/>
  <c r="X85" i="26"/>
  <c r="T85" i="26"/>
  <c r="AJ49" i="26"/>
  <c r="AJ50" i="26" s="1"/>
  <c r="O49" i="26"/>
  <c r="AN49" i="26" s="1"/>
  <c r="AN50" i="26" s="1"/>
  <c r="Q49" i="32"/>
  <c r="AP49" i="32" s="1"/>
  <c r="AL49" i="32"/>
  <c r="W85" i="26"/>
  <c r="S85" i="26"/>
  <c r="AU47" i="32"/>
  <c r="B12" i="32" s="1"/>
  <c r="B23" i="32" s="1"/>
  <c r="C124" i="24" s="1"/>
  <c r="Y66" i="26"/>
  <c r="Y84" i="30"/>
  <c r="U84" i="30"/>
  <c r="AA62" i="25"/>
  <c r="M62" i="25"/>
  <c r="AE62" i="25" s="1"/>
  <c r="L99" i="26"/>
  <c r="P99" i="26"/>
  <c r="AG99" i="26"/>
  <c r="AG96" i="29"/>
  <c r="P96" i="29"/>
  <c r="L96" i="29"/>
  <c r="AK96" i="29" s="1"/>
  <c r="Z64" i="28"/>
  <c r="L64" i="28"/>
  <c r="AD64" i="28" s="1"/>
  <c r="AB64" i="26"/>
  <c r="N64" i="26"/>
  <c r="AF64" i="26" s="1"/>
  <c r="P49" i="30"/>
  <c r="AO49" i="30" s="1"/>
  <c r="AK49" i="30"/>
  <c r="Y87" i="31"/>
  <c r="U87" i="31"/>
  <c r="N96" i="31"/>
  <c r="AM96" i="31" s="1"/>
  <c r="R96" i="31"/>
  <c r="AI96" i="31"/>
  <c r="E100" i="30"/>
  <c r="E100" i="32"/>
  <c r="E100" i="31"/>
  <c r="E45" i="3"/>
  <c r="E45" i="25"/>
  <c r="E45" i="26"/>
  <c r="E87" i="3"/>
  <c r="E87" i="26"/>
  <c r="E87" i="25"/>
  <c r="E47" i="28"/>
  <c r="E47" i="27"/>
  <c r="E47" i="29"/>
  <c r="D76" i="31"/>
  <c r="D76" i="32"/>
  <c r="D76" i="30"/>
  <c r="AH72" i="3"/>
  <c r="E60" i="31"/>
  <c r="E60" i="32"/>
  <c r="E60" i="30"/>
  <c r="D86" i="25"/>
  <c r="D86" i="26"/>
  <c r="D84" i="28"/>
  <c r="D84" i="29"/>
  <c r="D84" i="27"/>
  <c r="E62" i="3"/>
  <c r="AB62" i="3" s="1"/>
  <c r="E62" i="26"/>
  <c r="E62" i="25"/>
  <c r="E75" i="28"/>
  <c r="E75" i="29"/>
  <c r="E75" i="27"/>
  <c r="N20" i="27"/>
  <c r="O51" i="24" s="1"/>
  <c r="AH64" i="32"/>
  <c r="G13" i="32" s="1"/>
  <c r="G24" i="32" s="1"/>
  <c r="H125" i="24" s="1"/>
  <c r="AG78" i="28"/>
  <c r="AR73" i="28"/>
  <c r="J10" i="28" s="1"/>
  <c r="J21" i="28" s="1"/>
  <c r="K66" i="24" s="1"/>
  <c r="AH62" i="27"/>
  <c r="G11" i="27" s="1"/>
  <c r="G22" i="27" s="1"/>
  <c r="H53" i="24" s="1"/>
  <c r="AR74" i="28"/>
  <c r="J11" i="28" s="1"/>
  <c r="J22" i="28" s="1"/>
  <c r="K67" i="24" s="1"/>
  <c r="Y89" i="29"/>
  <c r="U89" i="29"/>
  <c r="T84" i="31"/>
  <c r="X84" i="31"/>
  <c r="AJ44" i="28"/>
  <c r="O44" i="28"/>
  <c r="AN44" i="28" s="1"/>
  <c r="AK45" i="29"/>
  <c r="P45" i="29"/>
  <c r="AO45" i="29" s="1"/>
  <c r="AR101" i="31"/>
  <c r="R14" i="31" s="1"/>
  <c r="AH72" i="25"/>
  <c r="M72" i="25"/>
  <c r="AL72" i="25" s="1"/>
  <c r="M98" i="27"/>
  <c r="AL98" i="27" s="1"/>
  <c r="AH98" i="27"/>
  <c r="Q98" i="27"/>
  <c r="N62" i="30"/>
  <c r="AF62" i="30" s="1"/>
  <c r="AB62" i="30"/>
  <c r="L76" i="30"/>
  <c r="AK76" i="30" s="1"/>
  <c r="AG76" i="30"/>
  <c r="W88" i="26"/>
  <c r="S88" i="26"/>
  <c r="AR97" i="32"/>
  <c r="R10" i="32" s="1"/>
  <c r="AU49" i="25"/>
  <c r="B14" i="25" s="1"/>
  <c r="B25" i="25" s="1"/>
  <c r="C28" i="24" s="1"/>
  <c r="AR72" i="28"/>
  <c r="M101" i="29"/>
  <c r="AL101" i="29" s="1"/>
  <c r="AH101" i="29"/>
  <c r="Q101" i="29"/>
  <c r="AR99" i="3"/>
  <c r="R12" i="3" s="1"/>
  <c r="R23" i="3" s="1"/>
  <c r="S12" i="24" s="1"/>
  <c r="AU49" i="26"/>
  <c r="B14" i="26" s="1"/>
  <c r="B25" i="26" s="1"/>
  <c r="C42" i="24" s="1"/>
  <c r="AC66" i="32"/>
  <c r="AG78" i="27"/>
  <c r="AR72" i="27"/>
  <c r="AA64" i="30"/>
  <c r="M64" i="30"/>
  <c r="L63" i="29"/>
  <c r="AD63" i="29" s="1"/>
  <c r="Z63" i="29"/>
  <c r="L98" i="30"/>
  <c r="AK98" i="30" s="1"/>
  <c r="AG98" i="30"/>
  <c r="P98" i="30"/>
  <c r="S88" i="32"/>
  <c r="W88" i="32"/>
  <c r="P44" i="31"/>
  <c r="AO44" i="31" s="1"/>
  <c r="AK44" i="31"/>
  <c r="L74" i="25"/>
  <c r="AK74" i="25" s="1"/>
  <c r="AG74" i="25"/>
  <c r="AH60" i="32"/>
  <c r="Q44" i="31"/>
  <c r="AP44" i="31" s="1"/>
  <c r="AL44" i="31"/>
  <c r="AH60" i="28"/>
  <c r="AK102" i="31"/>
  <c r="AU46" i="32"/>
  <c r="B11" i="32" s="1"/>
  <c r="T85" i="25"/>
  <c r="X85" i="25"/>
  <c r="AH60" i="31"/>
  <c r="Q49" i="31"/>
  <c r="AP49" i="31" s="1"/>
  <c r="AL49" i="31"/>
  <c r="AG73" i="26"/>
  <c r="L73" i="26"/>
  <c r="AK73" i="26" s="1"/>
  <c r="AI50" i="28"/>
  <c r="AU44" i="28"/>
  <c r="Y84" i="32"/>
  <c r="U84" i="32"/>
  <c r="M62" i="26"/>
  <c r="AE62" i="26" s="1"/>
  <c r="AA62" i="26"/>
  <c r="L99" i="25"/>
  <c r="P99" i="25"/>
  <c r="AG99" i="25"/>
  <c r="L96" i="28"/>
  <c r="AK96" i="28" s="1"/>
  <c r="P96" i="28"/>
  <c r="AG96" i="28"/>
  <c r="Z64" i="29"/>
  <c r="L64" i="29"/>
  <c r="AD64" i="29" s="1"/>
  <c r="P49" i="31"/>
  <c r="AO49" i="31" s="1"/>
  <c r="AK49" i="31"/>
  <c r="E99" i="28"/>
  <c r="E99" i="27"/>
  <c r="E99" i="29"/>
  <c r="E84" i="28"/>
  <c r="E84" i="29"/>
  <c r="E84" i="27"/>
  <c r="AG60" i="26"/>
  <c r="AC66" i="26"/>
  <c r="X84" i="30"/>
  <c r="T84" i="30"/>
  <c r="N62" i="28"/>
  <c r="AF62" i="28" s="1"/>
  <c r="AB62" i="28"/>
  <c r="D74" i="3"/>
  <c r="D74" i="26"/>
  <c r="D74" i="25"/>
  <c r="D88" i="25"/>
  <c r="D88" i="26"/>
  <c r="E97" i="32"/>
  <c r="E97" i="31"/>
  <c r="E97" i="30"/>
  <c r="D75" i="28"/>
  <c r="D75" i="29"/>
  <c r="D75" i="27"/>
  <c r="E45" i="32"/>
  <c r="E45" i="30"/>
  <c r="E45" i="31"/>
  <c r="E74" i="3"/>
  <c r="E74" i="26"/>
  <c r="E74" i="25"/>
  <c r="E88" i="3"/>
  <c r="E88" i="25"/>
  <c r="E88" i="26"/>
  <c r="D97" i="32"/>
  <c r="D97" i="31"/>
  <c r="D97" i="30"/>
  <c r="E87" i="28"/>
  <c r="E87" i="29"/>
  <c r="E87" i="27"/>
  <c r="D73" i="25"/>
  <c r="D73" i="26"/>
  <c r="D99" i="25"/>
  <c r="D99" i="26"/>
  <c r="D63" i="28"/>
  <c r="D63" i="29"/>
  <c r="D63" i="27"/>
  <c r="D99" i="28"/>
  <c r="D99" i="27"/>
  <c r="D99" i="29"/>
  <c r="D60" i="29"/>
  <c r="D60" i="27"/>
  <c r="D60" i="28"/>
  <c r="AH62" i="29"/>
  <c r="G11" i="29" s="1"/>
  <c r="G22" i="29" s="1"/>
  <c r="H81" i="24" s="1"/>
  <c r="AR74" i="29"/>
  <c r="J11" i="29" s="1"/>
  <c r="J22" i="29" s="1"/>
  <c r="K81" i="24" s="1"/>
  <c r="AG102" i="29"/>
  <c r="AR96" i="29"/>
  <c r="AR97" i="26"/>
  <c r="R10" i="26" s="1"/>
  <c r="Z89" i="3"/>
  <c r="N14" i="3" s="1"/>
  <c r="N25" i="3" s="1"/>
  <c r="O14" i="24" s="1"/>
  <c r="AB86" i="30"/>
  <c r="P11" i="30" s="1"/>
  <c r="P22" i="30" s="1"/>
  <c r="Q95" i="24" s="1"/>
  <c r="U89" i="28"/>
  <c r="Y89" i="28"/>
  <c r="AI77" i="27"/>
  <c r="N77" i="27"/>
  <c r="AM77" i="27" s="1"/>
  <c r="Z86" i="27"/>
  <c r="N11" i="27" s="1"/>
  <c r="N22" i="27" s="1"/>
  <c r="O53" i="24" s="1"/>
  <c r="AR73" i="27"/>
  <c r="J10" i="27" s="1"/>
  <c r="J21" i="27" s="1"/>
  <c r="K52" i="24" s="1"/>
  <c r="AR76" i="28"/>
  <c r="J13" i="28" s="1"/>
  <c r="J24" i="28" s="1"/>
  <c r="K69" i="24" s="1"/>
  <c r="AR100" i="26"/>
  <c r="R13" i="26" s="1"/>
  <c r="AJ44" i="29"/>
  <c r="O44" i="29"/>
  <c r="AN44" i="29" s="1"/>
  <c r="P45" i="28"/>
  <c r="AO45" i="28" s="1"/>
  <c r="AK45" i="28"/>
  <c r="AM50" i="32"/>
  <c r="AR73" i="29"/>
  <c r="J10" i="29" s="1"/>
  <c r="J21" i="29" s="1"/>
  <c r="K80" i="24" s="1"/>
  <c r="Z86" i="30"/>
  <c r="N11" i="30" s="1"/>
  <c r="N22" i="30" s="1"/>
  <c r="O95" i="24" s="1"/>
  <c r="AM50" i="30"/>
  <c r="AR77" i="29"/>
  <c r="J14" i="29" s="1"/>
  <c r="J25" i="29" s="1"/>
  <c r="K84" i="24" s="1"/>
  <c r="AH72" i="26"/>
  <c r="M72" i="26"/>
  <c r="AL72" i="26" s="1"/>
  <c r="M98" i="28"/>
  <c r="AL98" i="28" s="1"/>
  <c r="Q98" i="28"/>
  <c r="AH98" i="28"/>
  <c r="N62" i="32"/>
  <c r="AF62" i="32" s="1"/>
  <c r="AB62" i="32"/>
  <c r="L76" i="32"/>
  <c r="AK76" i="32" s="1"/>
  <c r="AG76" i="32"/>
  <c r="AK45" i="26"/>
  <c r="P45" i="26"/>
  <c r="AO45" i="26" s="1"/>
  <c r="AB88" i="29"/>
  <c r="P13" i="29" s="1"/>
  <c r="P24" i="29" s="1"/>
  <c r="Q83" i="24" s="1"/>
  <c r="AR73" i="3"/>
  <c r="J10" i="3" s="1"/>
  <c r="J21" i="3" s="1"/>
  <c r="K10" i="24" s="1"/>
  <c r="AS101" i="27"/>
  <c r="S14" i="27" s="1"/>
  <c r="AR77" i="27"/>
  <c r="J14" i="27" s="1"/>
  <c r="J25" i="27" s="1"/>
  <c r="K56" i="24" s="1"/>
  <c r="AG78" i="31"/>
  <c r="AR73" i="31"/>
  <c r="J10" i="31" s="1"/>
  <c r="J21" i="31" s="1"/>
  <c r="K108" i="24" s="1"/>
  <c r="Z84" i="3"/>
  <c r="N9" i="3" s="1"/>
  <c r="Z61" i="27"/>
  <c r="L61" i="27"/>
  <c r="AD61" i="27" s="1"/>
  <c r="M101" i="27"/>
  <c r="AL101" i="27" s="1"/>
  <c r="Q101" i="27"/>
  <c r="AH101" i="27"/>
  <c r="Z87" i="28"/>
  <c r="N12" i="28" s="1"/>
  <c r="N23" i="28" s="1"/>
  <c r="O68" i="24" s="1"/>
  <c r="AC86" i="32"/>
  <c r="Q11" i="32" s="1"/>
  <c r="Q22" i="32" s="1"/>
  <c r="R123" i="24" s="1"/>
  <c r="AA64" i="32"/>
  <c r="M64" i="32"/>
  <c r="L63" i="28"/>
  <c r="AD63" i="28" s="1"/>
  <c r="Z63" i="28"/>
  <c r="AG65" i="26"/>
  <c r="F14" i="26" s="1"/>
  <c r="L98" i="31"/>
  <c r="AK98" i="31" s="1"/>
  <c r="AG98" i="31"/>
  <c r="P98" i="31"/>
  <c r="W88" i="31"/>
  <c r="S88" i="31"/>
  <c r="P44" i="30"/>
  <c r="AO44" i="30" s="1"/>
  <c r="AK44" i="30"/>
  <c r="AG74" i="26"/>
  <c r="L74" i="26"/>
  <c r="AK74" i="26" s="1"/>
  <c r="AH62" i="28"/>
  <c r="G11" i="28" s="1"/>
  <c r="G22" i="28" s="1"/>
  <c r="H67" i="24" s="1"/>
  <c r="AS77" i="27"/>
  <c r="K14" i="27" s="1"/>
  <c r="K25" i="27" s="1"/>
  <c r="L56" i="24" s="1"/>
  <c r="AS74" i="28"/>
  <c r="K11" i="28" s="1"/>
  <c r="K22" i="28" s="1"/>
  <c r="L67" i="24" s="1"/>
  <c r="Z85" i="29"/>
  <c r="N10" i="29" s="1"/>
  <c r="N21" i="29" s="1"/>
  <c r="O80" i="24" s="1"/>
  <c r="AL44" i="30"/>
  <c r="Q44" i="30"/>
  <c r="AP44" i="30" s="1"/>
  <c r="AR97" i="29"/>
  <c r="R10" i="29" s="1"/>
  <c r="AG102" i="31"/>
  <c r="AR96" i="31"/>
  <c r="AU47" i="29"/>
  <c r="B12" i="29" s="1"/>
  <c r="B23" i="29" s="1"/>
  <c r="C82" i="24" s="1"/>
  <c r="AG65" i="25"/>
  <c r="F14" i="25" s="1"/>
  <c r="AK102" i="28"/>
  <c r="AI50" i="29"/>
  <c r="AU44" i="29"/>
  <c r="N61" i="27"/>
  <c r="AF61" i="27" s="1"/>
  <c r="AB61" i="27"/>
  <c r="N99" i="30"/>
  <c r="R99" i="30"/>
  <c r="AI99" i="30"/>
  <c r="L73" i="25"/>
  <c r="AK73" i="25" s="1"/>
  <c r="AG73" i="25"/>
  <c r="AM50" i="28"/>
  <c r="Y84" i="31"/>
  <c r="U84" i="31"/>
  <c r="AA61" i="30"/>
  <c r="M61" i="30"/>
  <c r="N98" i="27"/>
  <c r="AM98" i="27" s="1"/>
  <c r="R98" i="27"/>
  <c r="AI98" i="27"/>
  <c r="S84" i="27"/>
  <c r="W84" i="27"/>
  <c r="M60" i="30"/>
  <c r="AE60" i="30" s="1"/>
  <c r="AA60" i="30"/>
  <c r="Q46" i="27"/>
  <c r="AP46" i="27" s="1"/>
  <c r="AL46" i="27"/>
  <c r="E63" i="28"/>
  <c r="E63" i="29"/>
  <c r="E63" i="27"/>
  <c r="AI50" i="30"/>
  <c r="AU44" i="30"/>
  <c r="AH98" i="29"/>
  <c r="Q98" i="29"/>
  <c r="M98" i="29"/>
  <c r="AL98" i="29" s="1"/>
  <c r="AM50" i="25"/>
  <c r="Y66" i="31"/>
  <c r="AG63" i="31"/>
  <c r="F12" i="31" s="1"/>
  <c r="F23" i="31" s="1"/>
  <c r="G110" i="24" s="1"/>
  <c r="AI50" i="3"/>
  <c r="AU44" i="3"/>
  <c r="P46" i="31"/>
  <c r="AO46" i="31" s="1"/>
  <c r="AK46" i="31"/>
  <c r="AG77" i="25"/>
  <c r="AS77" i="25" s="1"/>
  <c r="K14" i="25" s="1"/>
  <c r="K25" i="25" s="1"/>
  <c r="L28" i="24" s="1"/>
  <c r="L77" i="25"/>
  <c r="AK77" i="25" s="1"/>
  <c r="AK44" i="32"/>
  <c r="P44" i="32"/>
  <c r="AO44" i="32" s="1"/>
  <c r="AG63" i="30"/>
  <c r="F12" i="30" s="1"/>
  <c r="F23" i="30" s="1"/>
  <c r="G96" i="24" s="1"/>
  <c r="AA65" i="27"/>
  <c r="M65" i="27"/>
  <c r="AE65" i="27" s="1"/>
  <c r="AR76" i="25"/>
  <c r="J13" i="25" s="1"/>
  <c r="J24" i="25" s="1"/>
  <c r="K27" i="24" s="1"/>
  <c r="AC85" i="29"/>
  <c r="Q10" i="29" s="1"/>
  <c r="Q21" i="29" s="1"/>
  <c r="R80" i="24" s="1"/>
  <c r="AM50" i="29"/>
  <c r="AG65" i="3"/>
  <c r="F14" i="3" s="1"/>
  <c r="N61" i="29"/>
  <c r="AF61" i="29" s="1"/>
  <c r="AB61" i="29"/>
  <c r="R99" i="31"/>
  <c r="N99" i="31"/>
  <c r="AI99" i="31"/>
  <c r="AU47" i="27"/>
  <c r="B12" i="27" s="1"/>
  <c r="B23" i="27" s="1"/>
  <c r="C54" i="24" s="1"/>
  <c r="M76" i="27"/>
  <c r="AL76" i="27" s="1"/>
  <c r="AH76" i="27"/>
  <c r="P46" i="27"/>
  <c r="AO46" i="27" s="1"/>
  <c r="AK46" i="27"/>
  <c r="P48" i="27"/>
  <c r="AO48" i="27" s="1"/>
  <c r="AK48" i="27"/>
  <c r="AA61" i="32"/>
  <c r="M61" i="32"/>
  <c r="N98" i="28"/>
  <c r="AM98" i="28" s="1"/>
  <c r="R98" i="28"/>
  <c r="AI98" i="28"/>
  <c r="S84" i="29"/>
  <c r="W84" i="29"/>
  <c r="AA60" i="32"/>
  <c r="M60" i="32"/>
  <c r="AE60" i="32" s="1"/>
  <c r="AL46" i="28"/>
  <c r="Q46" i="28"/>
  <c r="AP46" i="28" s="1"/>
  <c r="E73" i="3"/>
  <c r="E73" i="25"/>
  <c r="E73" i="26"/>
  <c r="AI77" i="29"/>
  <c r="N77" i="29"/>
  <c r="AM77" i="29" s="1"/>
  <c r="L100" i="25"/>
  <c r="AK100" i="25" s="1"/>
  <c r="P100" i="25"/>
  <c r="AG100" i="25"/>
  <c r="P45" i="25"/>
  <c r="AO45" i="25" s="1"/>
  <c r="AK45" i="25"/>
  <c r="M101" i="31"/>
  <c r="AL101" i="31" s="1"/>
  <c r="Q101" i="31"/>
  <c r="AH101" i="31"/>
  <c r="AK99" i="32"/>
  <c r="AS99" i="32" s="1"/>
  <c r="S12" i="32" s="1"/>
  <c r="S23" i="32" s="1"/>
  <c r="T124" i="24" s="1"/>
  <c r="L101" i="32"/>
  <c r="AK101" i="32" s="1"/>
  <c r="P101" i="32"/>
  <c r="AG101" i="32"/>
  <c r="M72" i="30"/>
  <c r="AL72" i="30" s="1"/>
  <c r="AH72" i="30"/>
  <c r="AU44" i="25"/>
  <c r="AH60" i="25"/>
  <c r="L61" i="28"/>
  <c r="AD61" i="28" s="1"/>
  <c r="Z61" i="28"/>
  <c r="W87" i="25"/>
  <c r="S87" i="25"/>
  <c r="AU48" i="25"/>
  <c r="B13" i="25" s="1"/>
  <c r="AM50" i="3"/>
  <c r="AS74" i="29"/>
  <c r="K11" i="29" s="1"/>
  <c r="K22" i="29" s="1"/>
  <c r="L81" i="24" s="1"/>
  <c r="N96" i="30"/>
  <c r="AM96" i="30" s="1"/>
  <c r="R96" i="30"/>
  <c r="AI96" i="30"/>
  <c r="N65" i="29"/>
  <c r="AF65" i="29" s="1"/>
  <c r="AB65" i="29"/>
  <c r="P46" i="30"/>
  <c r="AO46" i="30" s="1"/>
  <c r="AK46" i="30"/>
  <c r="L77" i="26"/>
  <c r="AK77" i="26" s="1"/>
  <c r="AG77" i="26"/>
  <c r="W85" i="32"/>
  <c r="S85" i="32"/>
  <c r="AA65" i="28"/>
  <c r="M65" i="28"/>
  <c r="AE65" i="28" s="1"/>
  <c r="J9" i="32"/>
  <c r="AB61" i="28"/>
  <c r="N61" i="28"/>
  <c r="AF61" i="28" s="1"/>
  <c r="N99" i="32"/>
  <c r="R99" i="32"/>
  <c r="AI99" i="32"/>
  <c r="AH76" i="28"/>
  <c r="M76" i="28"/>
  <c r="AL76" i="28" s="1"/>
  <c r="P46" i="28"/>
  <c r="AO46" i="28" s="1"/>
  <c r="AK46" i="28"/>
  <c r="P48" i="28"/>
  <c r="AO48" i="28" s="1"/>
  <c r="AK48" i="28"/>
  <c r="M61" i="31"/>
  <c r="AA61" i="31"/>
  <c r="N98" i="29"/>
  <c r="AM98" i="29" s="1"/>
  <c r="R98" i="29"/>
  <c r="AI98" i="29"/>
  <c r="W84" i="28"/>
  <c r="S84" i="28"/>
  <c r="M60" i="31"/>
  <c r="AE60" i="31" s="1"/>
  <c r="AA60" i="31"/>
  <c r="Q46" i="29"/>
  <c r="AP46" i="29" s="1"/>
  <c r="AL46" i="29"/>
  <c r="E64" i="32"/>
  <c r="E64" i="30"/>
  <c r="E64" i="31"/>
  <c r="D72" i="28"/>
  <c r="D72" i="29"/>
  <c r="D72" i="27"/>
  <c r="AH60" i="30"/>
  <c r="AI50" i="25"/>
  <c r="AU46" i="25"/>
  <c r="B11" i="25" s="1"/>
  <c r="E76" i="25"/>
  <c r="E76" i="26"/>
  <c r="E100" i="3"/>
  <c r="N100" i="3" s="1"/>
  <c r="AM100" i="3" s="1"/>
  <c r="E100" i="25"/>
  <c r="E100" i="26"/>
  <c r="D100" i="30"/>
  <c r="D100" i="31"/>
  <c r="D100" i="32"/>
  <c r="E72" i="28"/>
  <c r="E72" i="29"/>
  <c r="E72" i="27"/>
  <c r="E46" i="30"/>
  <c r="E46" i="31"/>
  <c r="E46" i="32"/>
  <c r="AG64" i="31"/>
  <c r="F13" i="31" s="1"/>
  <c r="F24" i="31" s="1"/>
  <c r="G111" i="24" s="1"/>
  <c r="M101" i="32"/>
  <c r="AL101" i="32" s="1"/>
  <c r="Q101" i="32"/>
  <c r="AH101" i="32"/>
  <c r="Q45" i="28"/>
  <c r="AP45" i="28" s="1"/>
  <c r="AL45" i="28"/>
  <c r="Z84" i="30"/>
  <c r="N9" i="30" s="1"/>
  <c r="Z86" i="31"/>
  <c r="N11" i="31" s="1"/>
  <c r="N22" i="31" s="1"/>
  <c r="O109" i="24" s="1"/>
  <c r="Y87" i="30"/>
  <c r="U87" i="30"/>
  <c r="AR101" i="32"/>
  <c r="R14" i="32" s="1"/>
  <c r="AR77" i="31"/>
  <c r="J14" i="31" s="1"/>
  <c r="J25" i="31" s="1"/>
  <c r="K112" i="24" s="1"/>
  <c r="AG65" i="32"/>
  <c r="F14" i="32" s="1"/>
  <c r="Q47" i="32"/>
  <c r="AP47" i="32" s="1"/>
  <c r="AL47" i="32"/>
  <c r="W89" i="26"/>
  <c r="S89" i="26"/>
  <c r="L101" i="30"/>
  <c r="AK101" i="30" s="1"/>
  <c r="P101" i="30"/>
  <c r="AG101" i="30"/>
  <c r="M72" i="32"/>
  <c r="AL72" i="32" s="1"/>
  <c r="AH72" i="32"/>
  <c r="AM50" i="31"/>
  <c r="AE64" i="27"/>
  <c r="AI64" i="27" s="1"/>
  <c r="H13" i="27" s="1"/>
  <c r="H24" i="27" s="1"/>
  <c r="I55" i="24" s="1"/>
  <c r="AK78" i="25"/>
  <c r="AV47" i="32"/>
  <c r="C12" i="32" s="1"/>
  <c r="C23" i="32" s="1"/>
  <c r="D124" i="24" s="1"/>
  <c r="AU47" i="25"/>
  <c r="B12" i="25" s="1"/>
  <c r="B23" i="25" s="1"/>
  <c r="C26" i="24" s="1"/>
  <c r="AG65" i="29"/>
  <c r="F14" i="29" s="1"/>
  <c r="AU48" i="30"/>
  <c r="B13" i="30" s="1"/>
  <c r="N75" i="31"/>
  <c r="AM75" i="31" s="1"/>
  <c r="AI75" i="31"/>
  <c r="W87" i="26"/>
  <c r="S87" i="26"/>
  <c r="AA86" i="29"/>
  <c r="O11" i="29" s="1"/>
  <c r="O22" i="29" s="1"/>
  <c r="P81" i="24" s="1"/>
  <c r="Z88" i="31"/>
  <c r="N13" i="31" s="1"/>
  <c r="N24" i="31" s="1"/>
  <c r="O111" i="24" s="1"/>
  <c r="N96" i="32"/>
  <c r="AM96" i="32" s="1"/>
  <c r="R96" i="32"/>
  <c r="AI96" i="32"/>
  <c r="AB65" i="28"/>
  <c r="N65" i="28"/>
  <c r="AF65" i="28" s="1"/>
  <c r="P46" i="32"/>
  <c r="AO46" i="32" s="1"/>
  <c r="AK46" i="32"/>
  <c r="AG76" i="26"/>
  <c r="L76" i="26"/>
  <c r="AK76" i="26" s="1"/>
  <c r="W85" i="30"/>
  <c r="S85" i="30"/>
  <c r="AJ65" i="30"/>
  <c r="I14" i="30" s="1"/>
  <c r="AG65" i="27"/>
  <c r="F14" i="27" s="1"/>
  <c r="Z88" i="32"/>
  <c r="N13" i="32" s="1"/>
  <c r="N24" i="32" s="1"/>
  <c r="O125" i="24" s="1"/>
  <c r="AA65" i="29"/>
  <c r="M65" i="29"/>
  <c r="AE65" i="29" s="1"/>
  <c r="AU46" i="29"/>
  <c r="B11" i="29" s="1"/>
  <c r="AG63" i="3"/>
  <c r="F12" i="3" s="1"/>
  <c r="F23" i="3" s="1"/>
  <c r="G12" i="24" s="1"/>
  <c r="AR99" i="31"/>
  <c r="R12" i="31" s="1"/>
  <c r="R23" i="31" s="1"/>
  <c r="S110" i="24" s="1"/>
  <c r="AG102" i="26"/>
  <c r="AR96" i="26"/>
  <c r="AR100" i="29"/>
  <c r="R13" i="29" s="1"/>
  <c r="AG61" i="3"/>
  <c r="F10" i="3" s="1"/>
  <c r="AR75" i="26"/>
  <c r="J12" i="26" s="1"/>
  <c r="J23" i="26" s="1"/>
  <c r="K40" i="24" s="1"/>
  <c r="AK78" i="32"/>
  <c r="AG64" i="3"/>
  <c r="F13" i="3" s="1"/>
  <c r="F24" i="3" s="1"/>
  <c r="G13" i="24" s="1"/>
  <c r="AG75" i="27"/>
  <c r="L75" i="27"/>
  <c r="AK75" i="27" s="1"/>
  <c r="AH74" i="27"/>
  <c r="M74" i="27"/>
  <c r="AL74" i="27" s="1"/>
  <c r="AK102" i="3"/>
  <c r="M76" i="29"/>
  <c r="AL76" i="29" s="1"/>
  <c r="AH76" i="29"/>
  <c r="P46" i="29"/>
  <c r="AO46" i="29" s="1"/>
  <c r="AK46" i="29"/>
  <c r="AK48" i="29"/>
  <c r="P48" i="29"/>
  <c r="AO48" i="29" s="1"/>
  <c r="L99" i="27"/>
  <c r="AG99" i="27"/>
  <c r="P99" i="27"/>
  <c r="M62" i="27"/>
  <c r="AE62" i="27" s="1"/>
  <c r="AA62" i="27"/>
  <c r="M99" i="30"/>
  <c r="AH99" i="30"/>
  <c r="Q99" i="30"/>
  <c r="AG76" i="27"/>
  <c r="L76" i="27"/>
  <c r="AK76" i="27" s="1"/>
  <c r="Q96" i="26"/>
  <c r="AH96" i="26"/>
  <c r="M96" i="26"/>
  <c r="AL96" i="26" s="1"/>
  <c r="Z61" i="29"/>
  <c r="L61" i="29"/>
  <c r="AD61" i="29" s="1"/>
  <c r="Z88" i="3"/>
  <c r="N13" i="3" s="1"/>
  <c r="N24" i="3" s="1"/>
  <c r="O13" i="24" s="1"/>
  <c r="E73" i="31"/>
  <c r="E73" i="32"/>
  <c r="E73" i="30"/>
  <c r="F9" i="25"/>
  <c r="O47" i="27"/>
  <c r="AN47" i="27" s="1"/>
  <c r="AJ47" i="27"/>
  <c r="Q45" i="27"/>
  <c r="AP45" i="27" s="1"/>
  <c r="AL45" i="27"/>
  <c r="AJ49" i="32"/>
  <c r="O49" i="32"/>
  <c r="AN49" i="32" s="1"/>
  <c r="AN50" i="32" s="1"/>
  <c r="S87" i="27"/>
  <c r="W87" i="27"/>
  <c r="AB63" i="25"/>
  <c r="N63" i="25"/>
  <c r="AF63" i="25" s="1"/>
  <c r="AG60" i="28"/>
  <c r="AG60" i="27"/>
  <c r="AK78" i="27"/>
  <c r="AL47" i="31"/>
  <c r="Q47" i="31"/>
  <c r="AP47" i="31" s="1"/>
  <c r="S86" i="25"/>
  <c r="W86" i="25"/>
  <c r="AI73" i="27"/>
  <c r="N73" i="27"/>
  <c r="AM73" i="27" s="1"/>
  <c r="N101" i="29"/>
  <c r="AM101" i="29" s="1"/>
  <c r="R101" i="29"/>
  <c r="AI101" i="29"/>
  <c r="AI50" i="31"/>
  <c r="AU44" i="31"/>
  <c r="AI75" i="30"/>
  <c r="N75" i="30"/>
  <c r="AM75" i="30" s="1"/>
  <c r="AK46" i="26"/>
  <c r="P46" i="26"/>
  <c r="AO46" i="26" s="1"/>
  <c r="Z63" i="31"/>
  <c r="L63" i="31"/>
  <c r="AD63" i="31" s="1"/>
  <c r="AH75" i="31"/>
  <c r="M75" i="31"/>
  <c r="AL75" i="31" s="1"/>
  <c r="T84" i="25"/>
  <c r="X84" i="25"/>
  <c r="M96" i="31"/>
  <c r="AL96" i="31" s="1"/>
  <c r="AT96" i="31" s="1"/>
  <c r="Q96" i="31"/>
  <c r="AH96" i="31"/>
  <c r="L76" i="25"/>
  <c r="AK76" i="25" s="1"/>
  <c r="AG76" i="25"/>
  <c r="S85" i="31"/>
  <c r="W85" i="31"/>
  <c r="P44" i="26"/>
  <c r="AO44" i="26" s="1"/>
  <c r="AK44" i="26"/>
  <c r="L75" i="29"/>
  <c r="AK75" i="29" s="1"/>
  <c r="AG75" i="29"/>
  <c r="M74" i="29"/>
  <c r="AL74" i="29" s="1"/>
  <c r="AH74" i="29"/>
  <c r="AG102" i="3"/>
  <c r="AR96" i="3"/>
  <c r="L97" i="30"/>
  <c r="AK97" i="30" s="1"/>
  <c r="P97" i="30"/>
  <c r="AG97" i="30"/>
  <c r="P49" i="27"/>
  <c r="AO49" i="27" s="1"/>
  <c r="AK49" i="27"/>
  <c r="N60" i="27"/>
  <c r="AF60" i="27" s="1"/>
  <c r="AB60" i="27"/>
  <c r="L99" i="29"/>
  <c r="P99" i="29"/>
  <c r="AG99" i="29"/>
  <c r="M62" i="29"/>
  <c r="AE62" i="29" s="1"/>
  <c r="AA62" i="29"/>
  <c r="M99" i="31"/>
  <c r="Q99" i="31"/>
  <c r="AH99" i="31"/>
  <c r="AG76" i="29"/>
  <c r="L76" i="29"/>
  <c r="AK76" i="29" s="1"/>
  <c r="AH96" i="25"/>
  <c r="M96" i="25"/>
  <c r="AL96" i="25" s="1"/>
  <c r="Q96" i="25"/>
  <c r="L101" i="31"/>
  <c r="AK101" i="31" s="1"/>
  <c r="P101" i="31"/>
  <c r="AG101" i="31"/>
  <c r="D100" i="3"/>
  <c r="D100" i="25"/>
  <c r="D100" i="26"/>
  <c r="E49" i="3"/>
  <c r="AL49" i="3" s="1"/>
  <c r="E49" i="26"/>
  <c r="E49" i="25"/>
  <c r="AI77" i="28"/>
  <c r="N77" i="28"/>
  <c r="AM77" i="28" s="1"/>
  <c r="Y87" i="32"/>
  <c r="U87" i="32"/>
  <c r="AG62" i="27"/>
  <c r="F11" i="27" s="1"/>
  <c r="F22" i="27" s="1"/>
  <c r="G53" i="24" s="1"/>
  <c r="Q47" i="30"/>
  <c r="AP47" i="30" s="1"/>
  <c r="AL47" i="30"/>
  <c r="AG78" i="30"/>
  <c r="AR73" i="30"/>
  <c r="J10" i="30" s="1"/>
  <c r="J21" i="30" s="1"/>
  <c r="K94" i="24" s="1"/>
  <c r="E44" i="3"/>
  <c r="AL44" i="3" s="1"/>
  <c r="E44" i="25"/>
  <c r="E44" i="26"/>
  <c r="D75" i="26"/>
  <c r="D75" i="25"/>
  <c r="D97" i="3"/>
  <c r="Q97" i="3" s="1"/>
  <c r="D97" i="25"/>
  <c r="D97" i="26"/>
  <c r="E88" i="32"/>
  <c r="E88" i="30"/>
  <c r="E88" i="31"/>
  <c r="E61" i="32"/>
  <c r="E61" i="30"/>
  <c r="E61" i="31"/>
  <c r="E75" i="3"/>
  <c r="E75" i="25"/>
  <c r="E75" i="26"/>
  <c r="E97" i="3"/>
  <c r="N97" i="3" s="1"/>
  <c r="AM97" i="3" s="1"/>
  <c r="E97" i="26"/>
  <c r="E97" i="25"/>
  <c r="D73" i="31"/>
  <c r="D73" i="32"/>
  <c r="D73" i="30"/>
  <c r="D65" i="3"/>
  <c r="AA65" i="3" s="1"/>
  <c r="AA66" i="3" s="1"/>
  <c r="D65" i="26"/>
  <c r="D65" i="25"/>
  <c r="AG102" i="28"/>
  <c r="AR96" i="28"/>
  <c r="AR75" i="3"/>
  <c r="J12" i="3" s="1"/>
  <c r="J23" i="3" s="1"/>
  <c r="K12" i="24" s="1"/>
  <c r="AH60" i="27"/>
  <c r="O47" i="28"/>
  <c r="AN47" i="28" s="1"/>
  <c r="AJ47" i="28"/>
  <c r="Q45" i="29"/>
  <c r="AP45" i="29" s="1"/>
  <c r="AL45" i="29"/>
  <c r="AG60" i="3"/>
  <c r="AC66" i="3"/>
  <c r="AU45" i="31"/>
  <c r="B10" i="31" s="1"/>
  <c r="B21" i="31" s="1"/>
  <c r="C108" i="24" s="1"/>
  <c r="AJ49" i="31"/>
  <c r="O49" i="31"/>
  <c r="AN49" i="31" s="1"/>
  <c r="AN50" i="31" s="1"/>
  <c r="S87" i="29"/>
  <c r="W87" i="29"/>
  <c r="AB63" i="26"/>
  <c r="N63" i="26"/>
  <c r="AF63" i="26" s="1"/>
  <c r="Y66" i="27"/>
  <c r="AR76" i="27"/>
  <c r="J13" i="27" s="1"/>
  <c r="J24" i="27" s="1"/>
  <c r="K55" i="24" s="1"/>
  <c r="AU48" i="31"/>
  <c r="B13" i="31" s="1"/>
  <c r="M98" i="32"/>
  <c r="AL98" i="32" s="1"/>
  <c r="Q98" i="32"/>
  <c r="AH98" i="32"/>
  <c r="AH100" i="27"/>
  <c r="M100" i="27"/>
  <c r="AL100" i="27" s="1"/>
  <c r="Q100" i="27"/>
  <c r="W86" i="26"/>
  <c r="S86" i="26"/>
  <c r="AI73" i="28"/>
  <c r="N73" i="28"/>
  <c r="AM73" i="28" s="1"/>
  <c r="N101" i="27"/>
  <c r="AM101" i="27" s="1"/>
  <c r="AI101" i="27"/>
  <c r="R101" i="27"/>
  <c r="AI65" i="31"/>
  <c r="H14" i="31" s="1"/>
  <c r="AA87" i="30"/>
  <c r="O12" i="30" s="1"/>
  <c r="O23" i="30" s="1"/>
  <c r="P96" i="24" s="1"/>
  <c r="AR74" i="32"/>
  <c r="J11" i="32" s="1"/>
  <c r="J22" i="32" s="1"/>
  <c r="K123" i="24" s="1"/>
  <c r="AA86" i="28"/>
  <c r="O11" i="28" s="1"/>
  <c r="O22" i="28" s="1"/>
  <c r="P67" i="24" s="1"/>
  <c r="AG65" i="31"/>
  <c r="F14" i="31" s="1"/>
  <c r="AH61" i="31"/>
  <c r="G10" i="31" s="1"/>
  <c r="AI75" i="32"/>
  <c r="N75" i="32"/>
  <c r="AM75" i="32" s="1"/>
  <c r="AK46" i="25"/>
  <c r="P46" i="25"/>
  <c r="AO46" i="25" s="1"/>
  <c r="AS77" i="28"/>
  <c r="K14" i="28" s="1"/>
  <c r="K25" i="28" s="1"/>
  <c r="L70" i="24" s="1"/>
  <c r="Z86" i="25"/>
  <c r="N11" i="25" s="1"/>
  <c r="N22" i="25" s="1"/>
  <c r="O25" i="24" s="1"/>
  <c r="AV45" i="26"/>
  <c r="C10" i="26" s="1"/>
  <c r="C21" i="26" s="1"/>
  <c r="D38" i="24" s="1"/>
  <c r="Z63" i="30"/>
  <c r="L63" i="30"/>
  <c r="AD63" i="30" s="1"/>
  <c r="AH75" i="30"/>
  <c r="M75" i="30"/>
  <c r="AL75" i="30" s="1"/>
  <c r="T84" i="26"/>
  <c r="X84" i="26"/>
  <c r="M96" i="30"/>
  <c r="AL96" i="30" s="1"/>
  <c r="Q96" i="30"/>
  <c r="AH96" i="30"/>
  <c r="Y88" i="27"/>
  <c r="U88" i="27"/>
  <c r="AI74" i="29"/>
  <c r="N74" i="29"/>
  <c r="AM74" i="29" s="1"/>
  <c r="Z84" i="29"/>
  <c r="N9" i="29" s="1"/>
  <c r="AI61" i="26"/>
  <c r="H10" i="26" s="1"/>
  <c r="AS98" i="28"/>
  <c r="S11" i="28" s="1"/>
  <c r="AK44" i="25"/>
  <c r="P44" i="25"/>
  <c r="AO44" i="25" s="1"/>
  <c r="AH61" i="25"/>
  <c r="G10" i="25" s="1"/>
  <c r="AR77" i="26"/>
  <c r="J14" i="26" s="1"/>
  <c r="J25" i="26" s="1"/>
  <c r="K42" i="24" s="1"/>
  <c r="AS74" i="27"/>
  <c r="K11" i="27" s="1"/>
  <c r="K22" i="27" s="1"/>
  <c r="L53" i="24" s="1"/>
  <c r="AR99" i="32"/>
  <c r="R12" i="32" s="1"/>
  <c r="R23" i="32" s="1"/>
  <c r="S124" i="24" s="1"/>
  <c r="S88" i="27"/>
  <c r="W88" i="27"/>
  <c r="AG75" i="28"/>
  <c r="L75" i="28"/>
  <c r="AK75" i="28" s="1"/>
  <c r="AH74" i="28"/>
  <c r="M74" i="28"/>
  <c r="AL74" i="28" s="1"/>
  <c r="L97" i="31"/>
  <c r="AK97" i="31" s="1"/>
  <c r="P97" i="31"/>
  <c r="AG97" i="31"/>
  <c r="P49" i="28"/>
  <c r="AO49" i="28" s="1"/>
  <c r="AK49" i="28"/>
  <c r="N60" i="29"/>
  <c r="AF60" i="29" s="1"/>
  <c r="AB60" i="29"/>
  <c r="L99" i="28"/>
  <c r="P99" i="28"/>
  <c r="AG99" i="28"/>
  <c r="M62" i="28"/>
  <c r="AE62" i="28" s="1"/>
  <c r="AA62" i="28"/>
  <c r="M99" i="32"/>
  <c r="Q99" i="32"/>
  <c r="AH99" i="32"/>
  <c r="AG76" i="28"/>
  <c r="L76" i="28"/>
  <c r="AK76" i="28" s="1"/>
  <c r="M101" i="30"/>
  <c r="AL101" i="30" s="1"/>
  <c r="Q101" i="30"/>
  <c r="AH101" i="30"/>
  <c r="L100" i="26"/>
  <c r="AK100" i="26" s="1"/>
  <c r="P100" i="26"/>
  <c r="AG100" i="26"/>
  <c r="W89" i="25"/>
  <c r="S89" i="25"/>
  <c r="AG78" i="25"/>
  <c r="AR72" i="25"/>
  <c r="E46" i="3"/>
  <c r="Q46" i="3" s="1"/>
  <c r="AP46" i="3" s="1"/>
  <c r="E46" i="26"/>
  <c r="E46" i="25"/>
  <c r="D88" i="32"/>
  <c r="D88" i="30"/>
  <c r="D88" i="31"/>
  <c r="E47" i="3"/>
  <c r="Q47" i="3" s="1"/>
  <c r="AP47" i="3" s="1"/>
  <c r="E47" i="25"/>
  <c r="E47" i="26"/>
  <c r="D87" i="25"/>
  <c r="D87" i="26"/>
  <c r="D47" i="29"/>
  <c r="D47" i="27"/>
  <c r="D47" i="28"/>
  <c r="E76" i="31"/>
  <c r="E76" i="32"/>
  <c r="E76" i="30"/>
  <c r="D96" i="28"/>
  <c r="D96" i="29"/>
  <c r="D96" i="27"/>
  <c r="E65" i="3"/>
  <c r="N65" i="3" s="1"/>
  <c r="AF65" i="3" s="1"/>
  <c r="E65" i="25"/>
  <c r="E65" i="26"/>
  <c r="D89" i="28"/>
  <c r="D89" i="29"/>
  <c r="D89" i="27"/>
  <c r="AC89" i="26"/>
  <c r="Q14" i="26" s="1"/>
  <c r="Q25" i="26" s="1"/>
  <c r="R42" i="24" s="1"/>
  <c r="AI50" i="27"/>
  <c r="AU44" i="27"/>
  <c r="Z84" i="32"/>
  <c r="N9" i="32" s="1"/>
  <c r="Z87" i="25"/>
  <c r="N12" i="25" s="1"/>
  <c r="N23" i="25" s="1"/>
  <c r="O26" i="24" s="1"/>
  <c r="O47" i="29"/>
  <c r="AN47" i="29" s="1"/>
  <c r="AJ47" i="29"/>
  <c r="L97" i="26"/>
  <c r="AK97" i="26" s="1"/>
  <c r="P97" i="26"/>
  <c r="AG97" i="26"/>
  <c r="Y66" i="3"/>
  <c r="O49" i="30"/>
  <c r="AN49" i="30" s="1"/>
  <c r="AN50" i="30" s="1"/>
  <c r="AJ49" i="30"/>
  <c r="AJ50" i="30" s="1"/>
  <c r="W87" i="28"/>
  <c r="S87" i="28"/>
  <c r="AU48" i="28"/>
  <c r="B13" i="28" s="1"/>
  <c r="M98" i="31"/>
  <c r="AL98" i="31" s="1"/>
  <c r="Q98" i="31"/>
  <c r="AH98" i="31"/>
  <c r="M100" i="28"/>
  <c r="AL100" i="28" s="1"/>
  <c r="Q100" i="28"/>
  <c r="AH100" i="28"/>
  <c r="AK48" i="25"/>
  <c r="P48" i="25"/>
  <c r="AO48" i="25" s="1"/>
  <c r="N73" i="29"/>
  <c r="AM73" i="29" s="1"/>
  <c r="AI73" i="29"/>
  <c r="N101" i="28"/>
  <c r="AM101" i="28" s="1"/>
  <c r="AI101" i="28"/>
  <c r="R101" i="28"/>
  <c r="M97" i="27"/>
  <c r="AL97" i="27" s="1"/>
  <c r="Q97" i="27"/>
  <c r="AH97" i="27"/>
  <c r="AJ99" i="25"/>
  <c r="AK102" i="25" s="1"/>
  <c r="AS97" i="27"/>
  <c r="S10" i="27" s="1"/>
  <c r="AK78" i="29"/>
  <c r="AU48" i="27"/>
  <c r="B13" i="27" s="1"/>
  <c r="L73" i="31"/>
  <c r="AK73" i="31" s="1"/>
  <c r="AL78" i="31" s="1"/>
  <c r="AG73" i="31"/>
  <c r="AH61" i="32"/>
  <c r="G10" i="32" s="1"/>
  <c r="L63" i="32"/>
  <c r="AD63" i="32" s="1"/>
  <c r="Z63" i="32"/>
  <c r="AH75" i="32"/>
  <c r="M75" i="32"/>
  <c r="AL75" i="32" s="1"/>
  <c r="M96" i="32"/>
  <c r="AL96" i="32" s="1"/>
  <c r="AH96" i="32"/>
  <c r="Q96" i="32"/>
  <c r="Y88" i="29"/>
  <c r="U88" i="29"/>
  <c r="AI74" i="27"/>
  <c r="N74" i="27"/>
  <c r="AM74" i="27" s="1"/>
  <c r="AC89" i="32"/>
  <c r="Q14" i="32" s="1"/>
  <c r="Q25" i="32" s="1"/>
  <c r="R126" i="24" s="1"/>
  <c r="AU48" i="3"/>
  <c r="B13" i="3" s="1"/>
  <c r="AH61" i="30"/>
  <c r="G10" i="30" s="1"/>
  <c r="AR101" i="28"/>
  <c r="R14" i="28" s="1"/>
  <c r="AU45" i="28"/>
  <c r="B10" i="28" s="1"/>
  <c r="B21" i="28" s="1"/>
  <c r="C66" i="24" s="1"/>
  <c r="AG61" i="25"/>
  <c r="F10" i="25" s="1"/>
  <c r="Z89" i="31"/>
  <c r="N14" i="31" s="1"/>
  <c r="N25" i="31" s="1"/>
  <c r="O112" i="24" s="1"/>
  <c r="Z88" i="30"/>
  <c r="N13" i="30" s="1"/>
  <c r="N24" i="30" s="1"/>
  <c r="O97" i="24" s="1"/>
  <c r="AG62" i="32"/>
  <c r="F11" i="32" s="1"/>
  <c r="F22" i="32" s="1"/>
  <c r="G123" i="24" s="1"/>
  <c r="AK102" i="32"/>
  <c r="AR75" i="28"/>
  <c r="J12" i="28" s="1"/>
  <c r="J23" i="28" s="1"/>
  <c r="K68" i="24" s="1"/>
  <c r="S88" i="29"/>
  <c r="W88" i="29"/>
  <c r="T89" i="26"/>
  <c r="X89" i="26"/>
  <c r="X86" i="27"/>
  <c r="T86" i="27"/>
  <c r="L97" i="32"/>
  <c r="AK97" i="32" s="1"/>
  <c r="P97" i="32"/>
  <c r="AG97" i="32"/>
  <c r="P49" i="29"/>
  <c r="AO49" i="29" s="1"/>
  <c r="AK49" i="29"/>
  <c r="AB60" i="28"/>
  <c r="N60" i="28"/>
  <c r="AF60" i="28" s="1"/>
  <c r="T87" i="31"/>
  <c r="X87" i="31"/>
  <c r="AB60" i="25"/>
  <c r="N60" i="25"/>
  <c r="AF60" i="25" s="1"/>
  <c r="Q49" i="27"/>
  <c r="AP49" i="27" s="1"/>
  <c r="AL49" i="27"/>
  <c r="Z65" i="25"/>
  <c r="Z66" i="25" s="1"/>
  <c r="L65" i="25"/>
  <c r="AD65" i="25" s="1"/>
  <c r="L98" i="25"/>
  <c r="AK98" i="25" s="1"/>
  <c r="P98" i="25"/>
  <c r="AG98" i="25"/>
  <c r="D49" i="3"/>
  <c r="AK49" i="3" s="1"/>
  <c r="D49" i="25"/>
  <c r="D49" i="26"/>
  <c r="D76" i="25"/>
  <c r="D76" i="26"/>
  <c r="E48" i="32"/>
  <c r="E48" i="30"/>
  <c r="E48" i="31"/>
  <c r="AJ99" i="30"/>
  <c r="AR99" i="30" s="1"/>
  <c r="R12" i="30" s="1"/>
  <c r="R23" i="30" s="1"/>
  <c r="S96" i="24" s="1"/>
  <c r="AH60" i="29"/>
  <c r="AR97" i="28"/>
  <c r="R10" i="28" s="1"/>
  <c r="AS100" i="28"/>
  <c r="S13" i="28" s="1"/>
  <c r="AG72" i="25"/>
  <c r="L72" i="25"/>
  <c r="AK72" i="25" s="1"/>
  <c r="L97" i="25"/>
  <c r="AK97" i="25" s="1"/>
  <c r="P97" i="25"/>
  <c r="AG97" i="25"/>
  <c r="N62" i="27"/>
  <c r="AF62" i="27" s="1"/>
  <c r="AB62" i="27"/>
  <c r="M77" i="29"/>
  <c r="AL77" i="29" s="1"/>
  <c r="AH77" i="29"/>
  <c r="AS101" i="28"/>
  <c r="S14" i="28" s="1"/>
  <c r="M98" i="30"/>
  <c r="AL98" i="30" s="1"/>
  <c r="Q98" i="30"/>
  <c r="AH98" i="30"/>
  <c r="AH100" i="29"/>
  <c r="M100" i="29"/>
  <c r="AL100" i="29" s="1"/>
  <c r="Q100" i="29"/>
  <c r="P48" i="26"/>
  <c r="AO48" i="26" s="1"/>
  <c r="AK48" i="26"/>
  <c r="P47" i="30"/>
  <c r="AO47" i="30" s="1"/>
  <c r="AK47" i="30"/>
  <c r="N77" i="25"/>
  <c r="AM77" i="25" s="1"/>
  <c r="AI77" i="25"/>
  <c r="M97" i="29"/>
  <c r="AL97" i="29" s="1"/>
  <c r="Q97" i="29"/>
  <c r="AH97" i="29"/>
  <c r="AC66" i="29"/>
  <c r="AG78" i="29"/>
  <c r="AR72" i="29"/>
  <c r="Z62" i="30"/>
  <c r="L62" i="30"/>
  <c r="AD62" i="30" s="1"/>
  <c r="AG78" i="3"/>
  <c r="AR72" i="3"/>
  <c r="AG73" i="30"/>
  <c r="L73" i="30"/>
  <c r="AK73" i="30" s="1"/>
  <c r="AL78" i="30" s="1"/>
  <c r="J9" i="30"/>
  <c r="AR101" i="27"/>
  <c r="R14" i="27" s="1"/>
  <c r="N64" i="27"/>
  <c r="AF64" i="27" s="1"/>
  <c r="AB64" i="27"/>
  <c r="AB63" i="31"/>
  <c r="N63" i="31"/>
  <c r="AF63" i="31" s="1"/>
  <c r="AG75" i="25"/>
  <c r="L75" i="25"/>
  <c r="AK75" i="25" s="1"/>
  <c r="M63" i="25"/>
  <c r="AE63" i="25" s="1"/>
  <c r="AA63" i="25"/>
  <c r="M63" i="31"/>
  <c r="AE63" i="31" s="1"/>
  <c r="AA63" i="31"/>
  <c r="Y88" i="28"/>
  <c r="U88" i="28"/>
  <c r="AI74" i="28"/>
  <c r="N74" i="28"/>
  <c r="AM74" i="28" s="1"/>
  <c r="O20" i="31"/>
  <c r="P107" i="24" s="1"/>
  <c r="S86" i="32"/>
  <c r="W86" i="32"/>
  <c r="L100" i="32"/>
  <c r="AK100" i="32" s="1"/>
  <c r="AG100" i="32"/>
  <c r="P100" i="32"/>
  <c r="AG102" i="32"/>
  <c r="AR96" i="32"/>
  <c r="O20" i="30"/>
  <c r="P93" i="24" s="1"/>
  <c r="W88" i="28"/>
  <c r="S88" i="28"/>
  <c r="T89" i="25"/>
  <c r="X89" i="25"/>
  <c r="T86" i="29"/>
  <c r="X86" i="29"/>
  <c r="AG102" i="30"/>
  <c r="AR96" i="30"/>
  <c r="Z89" i="30"/>
  <c r="N14" i="30" s="1"/>
  <c r="N25" i="30" s="1"/>
  <c r="O98" i="24" s="1"/>
  <c r="AG72" i="27"/>
  <c r="L72" i="27"/>
  <c r="AK72" i="27" s="1"/>
  <c r="AG96" i="25"/>
  <c r="P96" i="25"/>
  <c r="L96" i="25"/>
  <c r="AK96" i="25" s="1"/>
  <c r="P45" i="30"/>
  <c r="AO45" i="30" s="1"/>
  <c r="AK45" i="30"/>
  <c r="T87" i="32"/>
  <c r="X87" i="32"/>
  <c r="AB60" i="26"/>
  <c r="N60" i="26"/>
  <c r="AF60" i="26" s="1"/>
  <c r="AL49" i="28"/>
  <c r="Q49" i="28"/>
  <c r="AP49" i="28" s="1"/>
  <c r="Z65" i="26"/>
  <c r="Z66" i="26" s="1"/>
  <c r="L65" i="26"/>
  <c r="AD65" i="26" s="1"/>
  <c r="AD66" i="26" s="1"/>
  <c r="L98" i="26"/>
  <c r="AK98" i="26" s="1"/>
  <c r="P98" i="26"/>
  <c r="AG98" i="26"/>
  <c r="E99" i="3"/>
  <c r="R99" i="3" s="1"/>
  <c r="E99" i="25"/>
  <c r="E99" i="26"/>
  <c r="N20" i="31"/>
  <c r="O107" i="24" s="1"/>
  <c r="Y66" i="25"/>
  <c r="AG62" i="25"/>
  <c r="F11" i="25" s="1"/>
  <c r="F22" i="25" s="1"/>
  <c r="G25" i="24" s="1"/>
  <c r="AI50" i="32"/>
  <c r="AU44" i="32"/>
  <c r="M72" i="31"/>
  <c r="AL72" i="31" s="1"/>
  <c r="AH72" i="31"/>
  <c r="M101" i="28"/>
  <c r="AL101" i="28" s="1"/>
  <c r="Q101" i="28"/>
  <c r="AH101" i="28"/>
  <c r="AC89" i="31"/>
  <c r="Q14" i="31" s="1"/>
  <c r="Q25" i="31" s="1"/>
  <c r="R112" i="24" s="1"/>
  <c r="AK78" i="31"/>
  <c r="AB86" i="31"/>
  <c r="P11" i="31" s="1"/>
  <c r="P22" i="31" s="1"/>
  <c r="Q109" i="24" s="1"/>
  <c r="Z88" i="25"/>
  <c r="N13" i="25" s="1"/>
  <c r="N24" i="25" s="1"/>
  <c r="O27" i="24" s="1"/>
  <c r="AG72" i="26"/>
  <c r="L72" i="26"/>
  <c r="AK72" i="26" s="1"/>
  <c r="AB85" i="29"/>
  <c r="P10" i="29" s="1"/>
  <c r="P21" i="29" s="1"/>
  <c r="Q80" i="24" s="1"/>
  <c r="AR100" i="31"/>
  <c r="R13" i="31" s="1"/>
  <c r="AU49" i="32"/>
  <c r="B14" i="32" s="1"/>
  <c r="B25" i="32" s="1"/>
  <c r="C126" i="24" s="1"/>
  <c r="N62" i="29"/>
  <c r="AF62" i="29" s="1"/>
  <c r="AB62" i="29"/>
  <c r="AH77" i="27"/>
  <c r="M77" i="27"/>
  <c r="AL77" i="27" s="1"/>
  <c r="Z86" i="32"/>
  <c r="N11" i="32" s="1"/>
  <c r="N22" i="32" s="1"/>
  <c r="O123" i="24" s="1"/>
  <c r="AK99" i="31"/>
  <c r="P48" i="30"/>
  <c r="AO48" i="30" s="1"/>
  <c r="AK48" i="30"/>
  <c r="N72" i="31"/>
  <c r="AM72" i="31" s="1"/>
  <c r="AI72" i="31"/>
  <c r="P47" i="32"/>
  <c r="AO47" i="32" s="1"/>
  <c r="AK47" i="32"/>
  <c r="AI77" i="26"/>
  <c r="N77" i="26"/>
  <c r="AM77" i="26" s="1"/>
  <c r="M97" i="28"/>
  <c r="AL97" i="28" s="1"/>
  <c r="Q97" i="28"/>
  <c r="AH97" i="28"/>
  <c r="Y66" i="29"/>
  <c r="AG60" i="29"/>
  <c r="AM50" i="26"/>
  <c r="AH60" i="26"/>
  <c r="Z84" i="25"/>
  <c r="N9" i="25" s="1"/>
  <c r="Z62" i="32"/>
  <c r="L62" i="32"/>
  <c r="AD62" i="32" s="1"/>
  <c r="AK78" i="3"/>
  <c r="AH63" i="26"/>
  <c r="G12" i="26" s="1"/>
  <c r="G23" i="26" s="1"/>
  <c r="H40" i="24" s="1"/>
  <c r="AG64" i="29"/>
  <c r="F13" i="29" s="1"/>
  <c r="F24" i="29" s="1"/>
  <c r="G83" i="24" s="1"/>
  <c r="L73" i="32"/>
  <c r="AK73" i="32" s="1"/>
  <c r="AG73" i="32"/>
  <c r="AK78" i="30"/>
  <c r="AR97" i="30"/>
  <c r="R10" i="30" s="1"/>
  <c r="AS98" i="29"/>
  <c r="S11" i="29" s="1"/>
  <c r="N64" i="28"/>
  <c r="AF64" i="28" s="1"/>
  <c r="AB64" i="28"/>
  <c r="AB63" i="30"/>
  <c r="N63" i="30"/>
  <c r="AF63" i="30" s="1"/>
  <c r="AG75" i="26"/>
  <c r="L75" i="26"/>
  <c r="AK75" i="26" s="1"/>
  <c r="AA63" i="26"/>
  <c r="M63" i="26"/>
  <c r="AE63" i="26" s="1"/>
  <c r="M63" i="30"/>
  <c r="AE63" i="30" s="1"/>
  <c r="AA63" i="30"/>
  <c r="AL44" i="28"/>
  <c r="Q44" i="28"/>
  <c r="AP44" i="28" s="1"/>
  <c r="Y86" i="27"/>
  <c r="U86" i="27"/>
  <c r="Z85" i="32"/>
  <c r="N10" i="32" s="1"/>
  <c r="N21" i="32" s="1"/>
  <c r="O122" i="24" s="1"/>
  <c r="AR75" i="31"/>
  <c r="J12" i="31" s="1"/>
  <c r="J23" i="31" s="1"/>
  <c r="K110" i="24" s="1"/>
  <c r="AA89" i="30"/>
  <c r="O14" i="30" s="1"/>
  <c r="O25" i="30" s="1"/>
  <c r="P98" i="24" s="1"/>
  <c r="S86" i="30"/>
  <c r="W86" i="30"/>
  <c r="AG64" i="32"/>
  <c r="F13" i="32" s="1"/>
  <c r="F24" i="32" s="1"/>
  <c r="G125" i="24" s="1"/>
  <c r="AG102" i="25"/>
  <c r="AR96" i="25"/>
  <c r="L100" i="30"/>
  <c r="AK100" i="30" s="1"/>
  <c r="AG100" i="30"/>
  <c r="P100" i="30"/>
  <c r="AU49" i="29"/>
  <c r="B14" i="29" s="1"/>
  <c r="B25" i="29" s="1"/>
  <c r="C84" i="24" s="1"/>
  <c r="AU45" i="29"/>
  <c r="B10" i="29" s="1"/>
  <c r="B21" i="29" s="1"/>
  <c r="C80" i="24" s="1"/>
  <c r="AI62" i="32"/>
  <c r="H11" i="32" s="1"/>
  <c r="H22" i="32" s="1"/>
  <c r="I123" i="24" s="1"/>
  <c r="AU47" i="28"/>
  <c r="B12" i="28" s="1"/>
  <c r="B23" i="28" s="1"/>
  <c r="C68" i="24" s="1"/>
  <c r="T86" i="28"/>
  <c r="X86" i="28"/>
  <c r="AG72" i="28"/>
  <c r="L72" i="28"/>
  <c r="AK72" i="28" s="1"/>
  <c r="L96" i="26"/>
  <c r="AK96" i="26" s="1"/>
  <c r="P96" i="26"/>
  <c r="AG96" i="26"/>
  <c r="P45" i="32"/>
  <c r="AO45" i="32" s="1"/>
  <c r="AK45" i="32"/>
  <c r="X87" i="30"/>
  <c r="T87" i="30"/>
  <c r="Q49" i="29"/>
  <c r="AP49" i="29" s="1"/>
  <c r="AL49" i="29"/>
  <c r="L98" i="3"/>
  <c r="AK98" i="3" s="1"/>
  <c r="AG98" i="3"/>
  <c r="P98" i="3"/>
  <c r="Z72" i="3"/>
  <c r="AQ72" i="3" s="1"/>
  <c r="AU72" i="3" s="1"/>
  <c r="M9" i="3" s="1"/>
  <c r="Z72" i="25"/>
  <c r="AQ72" i="25" s="1"/>
  <c r="Z72" i="26"/>
  <c r="AQ72" i="26" s="1"/>
  <c r="AU72" i="26" s="1"/>
  <c r="M9" i="26" s="1"/>
  <c r="M20" i="26" s="1"/>
  <c r="N37" i="24" s="1"/>
  <c r="Z77" i="3"/>
  <c r="AQ77" i="3" s="1"/>
  <c r="AU77" i="3" s="1"/>
  <c r="M14" i="3" s="1"/>
  <c r="M25" i="3" s="1"/>
  <c r="N14" i="24" s="1"/>
  <c r="Z77" i="25"/>
  <c r="AQ77" i="25" s="1"/>
  <c r="Z77" i="26"/>
  <c r="AQ77" i="26" s="1"/>
  <c r="Z73" i="31"/>
  <c r="AQ73" i="31" s="1"/>
  <c r="Z73" i="30"/>
  <c r="AQ73" i="30" s="1"/>
  <c r="Z73" i="32"/>
  <c r="AQ73" i="32" s="1"/>
  <c r="AQ78" i="31"/>
  <c r="AQ78" i="30"/>
  <c r="AC48" i="3"/>
  <c r="AT48" i="3" s="1"/>
  <c r="AC48" i="26"/>
  <c r="AT48" i="26" s="1"/>
  <c r="AC48" i="31"/>
  <c r="AT48" i="31" s="1"/>
  <c r="AC48" i="29"/>
  <c r="AT48" i="29" s="1"/>
  <c r="AX48" i="29" s="1"/>
  <c r="E13" i="29" s="1"/>
  <c r="AC48" i="28"/>
  <c r="AT48" i="28" s="1"/>
  <c r="AX48" i="28" s="1"/>
  <c r="E13" i="28" s="1"/>
  <c r="AC48" i="25"/>
  <c r="AT48" i="25" s="1"/>
  <c r="AC48" i="32"/>
  <c r="AT48" i="32" s="1"/>
  <c r="AC48" i="30"/>
  <c r="AT48" i="30" s="1"/>
  <c r="AC48" i="27"/>
  <c r="AT48" i="27" s="1"/>
  <c r="AX48" i="27" s="1"/>
  <c r="E13" i="27" s="1"/>
  <c r="Z76" i="31"/>
  <c r="AQ76" i="31" s="1"/>
  <c r="Z76" i="32"/>
  <c r="AQ76" i="32" s="1"/>
  <c r="Z76" i="30"/>
  <c r="AQ76" i="30" s="1"/>
  <c r="AQ102" i="30"/>
  <c r="AQ102" i="25"/>
  <c r="AT98" i="25"/>
  <c r="T11" i="25" s="1"/>
  <c r="Z72" i="30"/>
  <c r="AQ72" i="30" s="1"/>
  <c r="Z72" i="32"/>
  <c r="AQ72" i="32" s="1"/>
  <c r="Z72" i="31"/>
  <c r="AQ72" i="31" s="1"/>
  <c r="K9" i="31"/>
  <c r="C9" i="32"/>
  <c r="C9" i="30"/>
  <c r="Z77" i="31"/>
  <c r="AQ77" i="31" s="1"/>
  <c r="AU77" i="31" s="1"/>
  <c r="M14" i="31" s="1"/>
  <c r="M25" i="31" s="1"/>
  <c r="N112" i="24" s="1"/>
  <c r="Z77" i="30"/>
  <c r="AQ77" i="30" s="1"/>
  <c r="AU77" i="30" s="1"/>
  <c r="M14" i="30" s="1"/>
  <c r="M25" i="30" s="1"/>
  <c r="N98" i="24" s="1"/>
  <c r="Z77" i="32"/>
  <c r="AQ77" i="32" s="1"/>
  <c r="AU77" i="32" s="1"/>
  <c r="M14" i="32" s="1"/>
  <c r="Z73" i="3"/>
  <c r="AQ73" i="3" s="1"/>
  <c r="Z73" i="26"/>
  <c r="AQ73" i="26" s="1"/>
  <c r="Z73" i="25"/>
  <c r="AQ73" i="25" s="1"/>
  <c r="AC46" i="3"/>
  <c r="AT46" i="3" s="1"/>
  <c r="AC46" i="32"/>
  <c r="AT46" i="32" s="1"/>
  <c r="AC46" i="25"/>
  <c r="AT46" i="25" s="1"/>
  <c r="AC46" i="28"/>
  <c r="AT46" i="28" s="1"/>
  <c r="AC46" i="27"/>
  <c r="AT46" i="27" s="1"/>
  <c r="AC46" i="29"/>
  <c r="AT46" i="29" s="1"/>
  <c r="AC46" i="31"/>
  <c r="AT46" i="31" s="1"/>
  <c r="AC46" i="26"/>
  <c r="AT46" i="26" s="1"/>
  <c r="AC46" i="30"/>
  <c r="AT46" i="30" s="1"/>
  <c r="AQ102" i="32"/>
  <c r="Z97" i="30"/>
  <c r="AQ97" i="30" s="1"/>
  <c r="Z97" i="31"/>
  <c r="AQ97" i="31" s="1"/>
  <c r="Z97" i="32"/>
  <c r="AQ97" i="32" s="1"/>
  <c r="S9" i="31"/>
  <c r="AC45" i="3"/>
  <c r="AT45" i="3" s="1"/>
  <c r="AC45" i="27"/>
  <c r="AT45" i="27" s="1"/>
  <c r="AC45" i="29"/>
  <c r="AT45" i="29" s="1"/>
  <c r="AC45" i="32"/>
  <c r="AT45" i="32" s="1"/>
  <c r="AC45" i="31"/>
  <c r="AT45" i="31" s="1"/>
  <c r="AC45" i="30"/>
  <c r="AT45" i="30" s="1"/>
  <c r="AC45" i="25"/>
  <c r="AT45" i="25" s="1"/>
  <c r="AC45" i="28"/>
  <c r="AT45" i="28" s="1"/>
  <c r="AC45" i="26"/>
  <c r="AT45" i="26" s="1"/>
  <c r="AQ102" i="31"/>
  <c r="AW44" i="28"/>
  <c r="AS50" i="28"/>
  <c r="AQ102" i="26"/>
  <c r="Z101" i="31"/>
  <c r="AQ101" i="31" s="1"/>
  <c r="AU101" i="31" s="1"/>
  <c r="U14" i="31" s="1"/>
  <c r="Z101" i="30"/>
  <c r="AQ101" i="30" s="1"/>
  <c r="AU101" i="30" s="1"/>
  <c r="U14" i="30" s="1"/>
  <c r="Z101" i="32"/>
  <c r="AQ101" i="32" s="1"/>
  <c r="AU101" i="32" s="1"/>
  <c r="U14" i="32" s="1"/>
  <c r="AC44" i="3"/>
  <c r="AT44" i="3" s="1"/>
  <c r="AC44" i="31"/>
  <c r="AT44" i="31" s="1"/>
  <c r="AC44" i="32"/>
  <c r="AT44" i="32" s="1"/>
  <c r="AC44" i="30"/>
  <c r="AT44" i="30" s="1"/>
  <c r="AC44" i="29"/>
  <c r="AT44" i="29" s="1"/>
  <c r="AC44" i="26"/>
  <c r="AT44" i="26" s="1"/>
  <c r="AC44" i="25"/>
  <c r="AT44" i="25" s="1"/>
  <c r="AC44" i="27"/>
  <c r="AT44" i="27" s="1"/>
  <c r="AC44" i="28"/>
  <c r="AT44" i="28" s="1"/>
  <c r="Z75" i="3"/>
  <c r="AQ75" i="3" s="1"/>
  <c r="Z75" i="25"/>
  <c r="AQ75" i="25" s="1"/>
  <c r="Z75" i="26"/>
  <c r="AQ75" i="26" s="1"/>
  <c r="AQ78" i="26"/>
  <c r="Z96" i="31"/>
  <c r="AQ96" i="31" s="1"/>
  <c r="AU96" i="31" s="1"/>
  <c r="U9" i="31" s="1"/>
  <c r="Z96" i="30"/>
  <c r="AQ96" i="30" s="1"/>
  <c r="Z96" i="32"/>
  <c r="AQ96" i="32" s="1"/>
  <c r="AS50" i="27"/>
  <c r="AW44" i="27"/>
  <c r="S9" i="32"/>
  <c r="AS50" i="26"/>
  <c r="Z75" i="31"/>
  <c r="AQ75" i="31" s="1"/>
  <c r="Z75" i="30"/>
  <c r="AQ75" i="30" s="1"/>
  <c r="Z75" i="32"/>
  <c r="AQ75" i="32" s="1"/>
  <c r="Z101" i="3"/>
  <c r="AQ101" i="3" s="1"/>
  <c r="AU101" i="3" s="1"/>
  <c r="U14" i="3" s="1"/>
  <c r="Z101" i="26"/>
  <c r="AQ101" i="26" s="1"/>
  <c r="AU101" i="26" s="1"/>
  <c r="U14" i="26" s="1"/>
  <c r="Z101" i="25"/>
  <c r="AQ101" i="25" s="1"/>
  <c r="AU101" i="25" s="1"/>
  <c r="U14" i="25" s="1"/>
  <c r="Z99" i="3"/>
  <c r="AQ99" i="3" s="1"/>
  <c r="Z99" i="25"/>
  <c r="AQ99" i="25" s="1"/>
  <c r="Z99" i="26"/>
  <c r="AQ99" i="26" s="1"/>
  <c r="Z100" i="3"/>
  <c r="AQ100" i="3" s="1"/>
  <c r="Z100" i="26"/>
  <c r="AQ100" i="26" s="1"/>
  <c r="Z100" i="25"/>
  <c r="AQ100" i="25" s="1"/>
  <c r="Z74" i="32"/>
  <c r="AQ74" i="32" s="1"/>
  <c r="AU74" i="32" s="1"/>
  <c r="M11" i="32" s="1"/>
  <c r="M22" i="32" s="1"/>
  <c r="N123" i="24" s="1"/>
  <c r="Z74" i="30"/>
  <c r="AQ74" i="30" s="1"/>
  <c r="AU74" i="30" s="1"/>
  <c r="M11" i="30" s="1"/>
  <c r="M22" i="30" s="1"/>
  <c r="N95" i="24" s="1"/>
  <c r="Z74" i="31"/>
  <c r="AQ74" i="31" s="1"/>
  <c r="AU74" i="31" s="1"/>
  <c r="M11" i="31" s="1"/>
  <c r="M22" i="31" s="1"/>
  <c r="N109" i="24" s="1"/>
  <c r="AQ78" i="25"/>
  <c r="AS50" i="29"/>
  <c r="AW44" i="29"/>
  <c r="Z99" i="32"/>
  <c r="AQ99" i="32" s="1"/>
  <c r="Z99" i="31"/>
  <c r="AQ99" i="31" s="1"/>
  <c r="Z99" i="30"/>
  <c r="AQ99" i="30" s="1"/>
  <c r="Z97" i="3"/>
  <c r="AQ97" i="3" s="1"/>
  <c r="Z97" i="25"/>
  <c r="AQ97" i="25" s="1"/>
  <c r="Z97" i="26"/>
  <c r="AQ97" i="26" s="1"/>
  <c r="AC49" i="3"/>
  <c r="AT49" i="3" s="1"/>
  <c r="AC49" i="32"/>
  <c r="AT49" i="32" s="1"/>
  <c r="AC49" i="28"/>
  <c r="AT49" i="28" s="1"/>
  <c r="AC49" i="25"/>
  <c r="AT49" i="25" s="1"/>
  <c r="AC49" i="30"/>
  <c r="AT49" i="30" s="1"/>
  <c r="AC49" i="29"/>
  <c r="AT49" i="29" s="1"/>
  <c r="AC49" i="27"/>
  <c r="AT49" i="27" s="1"/>
  <c r="AC49" i="31"/>
  <c r="AT49" i="31" s="1"/>
  <c r="AC49" i="26"/>
  <c r="AT49" i="26" s="1"/>
  <c r="Z76" i="3"/>
  <c r="AQ76" i="3" s="1"/>
  <c r="Z76" i="26"/>
  <c r="AQ76" i="26" s="1"/>
  <c r="Z76" i="25"/>
  <c r="AQ76" i="25" s="1"/>
  <c r="AC47" i="3"/>
  <c r="AT47" i="3" s="1"/>
  <c r="AC47" i="29"/>
  <c r="AT47" i="29" s="1"/>
  <c r="AC47" i="26"/>
  <c r="AT47" i="26" s="1"/>
  <c r="AC47" i="31"/>
  <c r="AT47" i="31" s="1"/>
  <c r="AC47" i="28"/>
  <c r="AT47" i="28" s="1"/>
  <c r="AC47" i="25"/>
  <c r="AT47" i="25" s="1"/>
  <c r="AC47" i="32"/>
  <c r="AT47" i="32" s="1"/>
  <c r="AC47" i="30"/>
  <c r="AT47" i="30" s="1"/>
  <c r="AC47" i="27"/>
  <c r="AT47" i="27" s="1"/>
  <c r="Z100" i="32"/>
  <c r="AQ100" i="32" s="1"/>
  <c r="Z100" i="30"/>
  <c r="AQ100" i="30" s="1"/>
  <c r="Z100" i="31"/>
  <c r="AQ100" i="31" s="1"/>
  <c r="AS50" i="32"/>
  <c r="Z98" i="32"/>
  <c r="AQ98" i="32" s="1"/>
  <c r="AU98" i="32" s="1"/>
  <c r="U11" i="32" s="1"/>
  <c r="Z98" i="30"/>
  <c r="AQ98" i="30" s="1"/>
  <c r="AU98" i="30" s="1"/>
  <c r="U11" i="30" s="1"/>
  <c r="Z98" i="31"/>
  <c r="AQ98" i="31" s="1"/>
  <c r="K20" i="30"/>
  <c r="L93" i="24" s="1"/>
  <c r="AQ78" i="32"/>
  <c r="Z98" i="3"/>
  <c r="AQ98" i="3" s="1"/>
  <c r="AU98" i="3" s="1"/>
  <c r="U11" i="3" s="1"/>
  <c r="Z98" i="26"/>
  <c r="AQ98" i="26" s="1"/>
  <c r="AU98" i="26" s="1"/>
  <c r="U11" i="26" s="1"/>
  <c r="Z98" i="25"/>
  <c r="AQ98" i="25" s="1"/>
  <c r="AU98" i="25" s="1"/>
  <c r="U11" i="25" s="1"/>
  <c r="Z96" i="3"/>
  <c r="AQ96" i="3" s="1"/>
  <c r="AU96" i="3" s="1"/>
  <c r="U9" i="3" s="1"/>
  <c r="Z96" i="26"/>
  <c r="AQ96" i="26" s="1"/>
  <c r="AU96" i="26" s="1"/>
  <c r="U9" i="26" s="1"/>
  <c r="Z96" i="25"/>
  <c r="AQ96" i="25" s="1"/>
  <c r="C9" i="26"/>
  <c r="AS50" i="30"/>
  <c r="AS50" i="31"/>
  <c r="Z74" i="3"/>
  <c r="AQ74" i="3" s="1"/>
  <c r="Z74" i="25"/>
  <c r="AQ74" i="25" s="1"/>
  <c r="Z74" i="26"/>
  <c r="AQ74" i="26" s="1"/>
  <c r="AS50" i="25"/>
  <c r="S9" i="30"/>
  <c r="E22" i="31"/>
  <c r="F109" i="24" s="1"/>
  <c r="E22" i="30"/>
  <c r="F95" i="24" s="1"/>
  <c r="E22" i="32"/>
  <c r="F123" i="24" s="1"/>
  <c r="E22" i="25"/>
  <c r="F25" i="24" s="1"/>
  <c r="E22" i="28"/>
  <c r="F67" i="24" s="1"/>
  <c r="E22" i="29"/>
  <c r="F81" i="24" s="1"/>
  <c r="E22" i="27"/>
  <c r="F53" i="24" s="1"/>
  <c r="E22" i="26"/>
  <c r="F39" i="24" s="1"/>
  <c r="I25" i="32"/>
  <c r="J126" i="24" s="1"/>
  <c r="I25" i="31"/>
  <c r="J112" i="24" s="1"/>
  <c r="I25" i="30"/>
  <c r="J98" i="24" s="1"/>
  <c r="I25" i="26"/>
  <c r="J42" i="24" s="1"/>
  <c r="I25" i="27"/>
  <c r="J56" i="24" s="1"/>
  <c r="I25" i="25"/>
  <c r="J28" i="24" s="1"/>
  <c r="I25" i="29"/>
  <c r="J84" i="24" s="1"/>
  <c r="I25" i="28"/>
  <c r="J70" i="24" s="1"/>
  <c r="I25" i="3"/>
  <c r="J14" i="24" s="1"/>
  <c r="U20" i="32"/>
  <c r="V121" i="24" s="1"/>
  <c r="U20" i="31"/>
  <c r="V107" i="24" s="1"/>
  <c r="U20" i="30"/>
  <c r="V93" i="24" s="1"/>
  <c r="U20" i="26"/>
  <c r="V37" i="24" s="1"/>
  <c r="U20" i="27"/>
  <c r="V51" i="24" s="1"/>
  <c r="U20" i="25"/>
  <c r="V23" i="24" s="1"/>
  <c r="U20" i="29"/>
  <c r="V79" i="24" s="1"/>
  <c r="U20" i="28"/>
  <c r="V65" i="24" s="1"/>
  <c r="U25" i="3"/>
  <c r="V14" i="24" s="1"/>
  <c r="U25" i="31"/>
  <c r="V112" i="24" s="1"/>
  <c r="U25" i="30"/>
  <c r="V98" i="24" s="1"/>
  <c r="U25" i="32"/>
  <c r="V126" i="24" s="1"/>
  <c r="U25" i="25"/>
  <c r="V28" i="24" s="1"/>
  <c r="U25" i="28"/>
  <c r="V70" i="24" s="1"/>
  <c r="U25" i="29"/>
  <c r="V84" i="24" s="1"/>
  <c r="U25" i="27"/>
  <c r="V56" i="24" s="1"/>
  <c r="U25" i="26"/>
  <c r="V42" i="24" s="1"/>
  <c r="U21" i="3"/>
  <c r="V10" i="24" s="1"/>
  <c r="U21" i="32"/>
  <c r="V122" i="24" s="1"/>
  <c r="U21" i="31"/>
  <c r="V108" i="24" s="1"/>
  <c r="U21" i="30"/>
  <c r="V94" i="24" s="1"/>
  <c r="U21" i="26"/>
  <c r="V38" i="24" s="1"/>
  <c r="U21" i="29"/>
  <c r="V80" i="24" s="1"/>
  <c r="U21" i="27"/>
  <c r="V52" i="24" s="1"/>
  <c r="U21" i="25"/>
  <c r="V24" i="24" s="1"/>
  <c r="U21" i="28"/>
  <c r="V66" i="24" s="1"/>
  <c r="I21" i="31"/>
  <c r="J108" i="24" s="1"/>
  <c r="I21" i="30"/>
  <c r="J94" i="24" s="1"/>
  <c r="I21" i="32"/>
  <c r="J122" i="24" s="1"/>
  <c r="I21" i="25"/>
  <c r="J24" i="24" s="1"/>
  <c r="I21" i="28"/>
  <c r="J66" i="24" s="1"/>
  <c r="I21" i="27"/>
  <c r="J52" i="24" s="1"/>
  <c r="I21" i="29"/>
  <c r="J80" i="24" s="1"/>
  <c r="I21" i="26"/>
  <c r="J38" i="24" s="1"/>
  <c r="I21" i="3"/>
  <c r="J10" i="24" s="1"/>
  <c r="I12" i="21"/>
  <c r="M24" i="28"/>
  <c r="N69" i="24" s="1"/>
  <c r="M24" i="29"/>
  <c r="N83" i="24" s="1"/>
  <c r="M24" i="27"/>
  <c r="N55" i="24" s="1"/>
  <c r="U22" i="3"/>
  <c r="V11" i="24" s="1"/>
  <c r="U22" i="32"/>
  <c r="V123" i="24" s="1"/>
  <c r="U22" i="31"/>
  <c r="V109" i="24" s="1"/>
  <c r="U22" i="30"/>
  <c r="V95" i="24" s="1"/>
  <c r="U22" i="26"/>
  <c r="V39" i="24" s="1"/>
  <c r="U22" i="27"/>
  <c r="V53" i="24" s="1"/>
  <c r="U22" i="29"/>
  <c r="V81" i="24" s="1"/>
  <c r="U22" i="25"/>
  <c r="V25" i="24" s="1"/>
  <c r="U22" i="28"/>
  <c r="V67" i="24" s="1"/>
  <c r="U24" i="3"/>
  <c r="V13" i="24" s="1"/>
  <c r="U24" i="31"/>
  <c r="V111" i="24" s="1"/>
  <c r="U24" i="30"/>
  <c r="V97" i="24" s="1"/>
  <c r="U24" i="32"/>
  <c r="V125" i="24" s="1"/>
  <c r="U24" i="25"/>
  <c r="V27" i="24" s="1"/>
  <c r="U24" i="28"/>
  <c r="V69" i="24" s="1"/>
  <c r="U24" i="29"/>
  <c r="V83" i="24" s="1"/>
  <c r="U24" i="26"/>
  <c r="V41" i="24" s="1"/>
  <c r="U24" i="27"/>
  <c r="V55" i="24" s="1"/>
  <c r="M25" i="32"/>
  <c r="N126" i="24" s="1"/>
  <c r="M12" i="21"/>
  <c r="E22" i="3"/>
  <c r="F11" i="24" s="1"/>
  <c r="U20" i="3"/>
  <c r="V9" i="24" s="1"/>
  <c r="U12" i="21"/>
  <c r="AS96" i="3"/>
  <c r="S9" i="3" s="1"/>
  <c r="AQ78" i="3"/>
  <c r="AT77" i="3"/>
  <c r="L14" i="3" s="1"/>
  <c r="L25" i="3" s="1"/>
  <c r="M14" i="24" s="1"/>
  <c r="AS100" i="3"/>
  <c r="S13" i="3" s="1"/>
  <c r="AJ61" i="3"/>
  <c r="I10" i="3" s="1"/>
  <c r="AJ64" i="3"/>
  <c r="I13" i="3" s="1"/>
  <c r="I24" i="3" s="1"/>
  <c r="J13" i="24" s="1"/>
  <c r="AW46" i="3"/>
  <c r="D11" i="3" s="1"/>
  <c r="AW45" i="3"/>
  <c r="D10" i="3" s="1"/>
  <c r="AV49" i="3"/>
  <c r="C14" i="3" s="1"/>
  <c r="AH74" i="3"/>
  <c r="M74" i="3"/>
  <c r="AL74" i="3" s="1"/>
  <c r="D87" i="3"/>
  <c r="L76" i="3"/>
  <c r="AK76" i="3" s="1"/>
  <c r="AG76" i="3"/>
  <c r="AW44" i="3"/>
  <c r="Q48" i="3"/>
  <c r="AP48" i="3" s="1"/>
  <c r="AL48" i="3"/>
  <c r="Y87" i="3"/>
  <c r="U87" i="3"/>
  <c r="R100" i="3"/>
  <c r="AI100" i="3"/>
  <c r="AT72" i="3"/>
  <c r="W88" i="3"/>
  <c r="S88" i="3"/>
  <c r="AJ60" i="3"/>
  <c r="AS50" i="3"/>
  <c r="AB89" i="3"/>
  <c r="P14" i="3" s="1"/>
  <c r="P25" i="3" s="1"/>
  <c r="Q14" i="24" s="1"/>
  <c r="Q45" i="3"/>
  <c r="AP45" i="3" s="1"/>
  <c r="AL45" i="3"/>
  <c r="D76" i="3"/>
  <c r="D88" i="3"/>
  <c r="C9" i="3"/>
  <c r="S86" i="3"/>
  <c r="W86" i="3"/>
  <c r="Q44" i="3"/>
  <c r="AP44" i="3" s="1"/>
  <c r="N74" i="3"/>
  <c r="AM74" i="3" s="1"/>
  <c r="AI74" i="3"/>
  <c r="E76" i="3"/>
  <c r="Y88" i="3"/>
  <c r="U88" i="3"/>
  <c r="D73" i="3"/>
  <c r="D75" i="3"/>
  <c r="D86" i="3"/>
  <c r="D99" i="3"/>
  <c r="G9" i="3"/>
  <c r="AQ102" i="3"/>
  <c r="AT96" i="3"/>
  <c r="W85" i="3"/>
  <c r="S85" i="3"/>
  <c r="AS74" i="3"/>
  <c r="K11" i="3" s="1"/>
  <c r="K22" i="3" s="1"/>
  <c r="L11" i="24" s="1"/>
  <c r="L77" i="3"/>
  <c r="AK77" i="3" s="1"/>
  <c r="AG77" i="3"/>
  <c r="W87" i="3"/>
  <c r="S87" i="3"/>
  <c r="AG73" i="3"/>
  <c r="L73" i="3"/>
  <c r="AK73" i="3" s="1"/>
  <c r="P49" i="3"/>
  <c r="AO49" i="3" s="1"/>
  <c r="AO50" i="3" s="1"/>
  <c r="AB84" i="3"/>
  <c r="P9" i="3" s="1"/>
  <c r="P20" i="3" s="1"/>
  <c r="Q9" i="24" s="1"/>
  <c r="Q100" i="3"/>
  <c r="AH100" i="3"/>
  <c r="M100" i="3"/>
  <c r="AL100" i="3" s="1"/>
  <c r="AI73" i="3"/>
  <c r="N73" i="3"/>
  <c r="AM73" i="3" s="1"/>
  <c r="N75" i="3"/>
  <c r="AM75" i="3" s="1"/>
  <c r="AI75" i="3"/>
  <c r="Y86" i="3"/>
  <c r="U86" i="3"/>
  <c r="R97" i="3"/>
  <c r="W84" i="3"/>
  <c r="S84" i="3"/>
  <c r="AB85" i="3"/>
  <c r="P10" i="3" s="1"/>
  <c r="AJ63" i="3"/>
  <c r="I12" i="3" s="1"/>
  <c r="I23" i="3" s="1"/>
  <c r="J12" i="24" s="1"/>
  <c r="W89" i="3"/>
  <c r="S89" i="3"/>
  <c r="H9" i="3"/>
  <c r="H20" i="3" s="1"/>
  <c r="I9" i="24" s="1"/>
  <c r="P99" i="3"/>
  <c r="AG99" i="3"/>
  <c r="L99" i="3"/>
  <c r="AG75" i="3"/>
  <c r="L75" i="3"/>
  <c r="AK75" i="3" s="1"/>
  <c r="AI62" i="3"/>
  <c r="H11" i="3" s="1"/>
  <c r="H22" i="3" s="1"/>
  <c r="I11" i="24" s="1"/>
  <c r="AW47" i="3"/>
  <c r="D12" i="3" s="1"/>
  <c r="AH65" i="3"/>
  <c r="G14" i="3" s="1"/>
  <c r="Q49" i="3"/>
  <c r="AP49" i="3" s="1"/>
  <c r="AG72" i="3"/>
  <c r="L72" i="3"/>
  <c r="AK72" i="3" s="1"/>
  <c r="AH102" i="3" l="1"/>
  <c r="AW46" i="28"/>
  <c r="D11" i="28" s="1"/>
  <c r="AC86" i="29"/>
  <c r="Q11" i="29" s="1"/>
  <c r="Q22" i="29" s="1"/>
  <c r="R81" i="24" s="1"/>
  <c r="AL78" i="32"/>
  <c r="AX49" i="30"/>
  <c r="E14" i="30" s="1"/>
  <c r="E25" i="30" s="1"/>
  <c r="F98" i="24" s="1"/>
  <c r="AT72" i="32"/>
  <c r="AC84" i="31"/>
  <c r="Q9" i="31" s="1"/>
  <c r="AX47" i="30"/>
  <c r="E12" i="30" s="1"/>
  <c r="E23" i="30" s="1"/>
  <c r="F96" i="24" s="1"/>
  <c r="AH78" i="32"/>
  <c r="AH63" i="27"/>
  <c r="G12" i="27" s="1"/>
  <c r="G23" i="27" s="1"/>
  <c r="H54" i="24" s="1"/>
  <c r="AW48" i="32"/>
  <c r="D13" i="32" s="1"/>
  <c r="AW49" i="31"/>
  <c r="D14" i="31" s="1"/>
  <c r="D25" i="31" s="1"/>
  <c r="E112" i="24" s="1"/>
  <c r="AC84" i="32"/>
  <c r="Q9" i="32" s="1"/>
  <c r="AW48" i="29"/>
  <c r="D13" i="29" s="1"/>
  <c r="AX49" i="31"/>
  <c r="E14" i="31" s="1"/>
  <c r="E25" i="31" s="1"/>
  <c r="F112" i="24" s="1"/>
  <c r="AT96" i="30"/>
  <c r="AW45" i="29"/>
  <c r="D10" i="29" s="1"/>
  <c r="D21" i="29" s="1"/>
  <c r="E80" i="24" s="1"/>
  <c r="N15" i="26"/>
  <c r="N26" i="26" s="1"/>
  <c r="O43" i="24" s="1"/>
  <c r="AT72" i="26"/>
  <c r="AW44" i="31"/>
  <c r="AK102" i="27"/>
  <c r="AW46" i="32"/>
  <c r="D11" i="32" s="1"/>
  <c r="AW47" i="26"/>
  <c r="D12" i="26" s="1"/>
  <c r="D23" i="26" s="1"/>
  <c r="E40" i="24" s="1"/>
  <c r="AH62" i="31"/>
  <c r="G11" i="31" s="1"/>
  <c r="G22" i="31" s="1"/>
  <c r="H109" i="24" s="1"/>
  <c r="AW45" i="30"/>
  <c r="D10" i="30" s="1"/>
  <c r="D21" i="30" s="1"/>
  <c r="E94" i="24" s="1"/>
  <c r="AT101" i="32"/>
  <c r="T14" i="32" s="1"/>
  <c r="AC89" i="29"/>
  <c r="Q14" i="29" s="1"/>
  <c r="Q25" i="29" s="1"/>
  <c r="R84" i="24" s="1"/>
  <c r="AU77" i="28"/>
  <c r="M14" i="28" s="1"/>
  <c r="M25" i="28" s="1"/>
  <c r="N70" i="24" s="1"/>
  <c r="AT96" i="25"/>
  <c r="T9" i="25" s="1"/>
  <c r="Z66" i="31"/>
  <c r="AU98" i="28"/>
  <c r="U11" i="28" s="1"/>
  <c r="AW44" i="32"/>
  <c r="AL78" i="25"/>
  <c r="AA87" i="28"/>
  <c r="O12" i="28" s="1"/>
  <c r="O23" i="28" s="1"/>
  <c r="P68" i="24" s="1"/>
  <c r="AA84" i="26"/>
  <c r="O9" i="26" s="1"/>
  <c r="AX44" i="27"/>
  <c r="E9" i="27" s="1"/>
  <c r="AS101" i="30"/>
  <c r="S14" i="30" s="1"/>
  <c r="AW46" i="30"/>
  <c r="D11" i="30" s="1"/>
  <c r="AI62" i="25"/>
  <c r="H11" i="25" s="1"/>
  <c r="H22" i="25" s="1"/>
  <c r="I25" i="24" s="1"/>
  <c r="AB85" i="26"/>
  <c r="P10" i="26" s="1"/>
  <c r="P21" i="26" s="1"/>
  <c r="Q38" i="24" s="1"/>
  <c r="AK102" i="26"/>
  <c r="AT77" i="29"/>
  <c r="L14" i="29" s="1"/>
  <c r="L25" i="29" s="1"/>
  <c r="M84" i="24" s="1"/>
  <c r="AW49" i="29"/>
  <c r="D14" i="29" s="1"/>
  <c r="D25" i="29" s="1"/>
  <c r="E84" i="24" s="1"/>
  <c r="AA88" i="31"/>
  <c r="O13" i="31" s="1"/>
  <c r="O24" i="31" s="1"/>
  <c r="P111" i="24" s="1"/>
  <c r="AT101" i="27"/>
  <c r="T14" i="27" s="1"/>
  <c r="AU101" i="27"/>
  <c r="U14" i="27" s="1"/>
  <c r="AT72" i="30"/>
  <c r="L9" i="30" s="1"/>
  <c r="AS101" i="32"/>
  <c r="S14" i="32" s="1"/>
  <c r="AR102" i="3"/>
  <c r="AL102" i="32"/>
  <c r="N20" i="26"/>
  <c r="O37" i="24" s="1"/>
  <c r="AW48" i="28"/>
  <c r="D13" i="28" s="1"/>
  <c r="AT72" i="25"/>
  <c r="AU75" i="31"/>
  <c r="M12" i="31" s="1"/>
  <c r="M23" i="31" s="1"/>
  <c r="N110" i="24" s="1"/>
  <c r="AT98" i="31"/>
  <c r="T11" i="31" s="1"/>
  <c r="AJ63" i="26"/>
  <c r="I12" i="26" s="1"/>
  <c r="I23" i="26" s="1"/>
  <c r="J40" i="24" s="1"/>
  <c r="AR78" i="3"/>
  <c r="AH62" i="32"/>
  <c r="G11" i="32" s="1"/>
  <c r="G22" i="32" s="1"/>
  <c r="H123" i="24" s="1"/>
  <c r="AB89" i="26"/>
  <c r="P14" i="26" s="1"/>
  <c r="P25" i="26" s="1"/>
  <c r="Q42" i="24" s="1"/>
  <c r="AC66" i="28"/>
  <c r="AW48" i="27"/>
  <c r="D13" i="27" s="1"/>
  <c r="AT50" i="3"/>
  <c r="AT98" i="30"/>
  <c r="T11" i="30" s="1"/>
  <c r="AL99" i="30"/>
  <c r="AT99" i="30" s="1"/>
  <c r="T12" i="30" s="1"/>
  <c r="T23" i="30" s="1"/>
  <c r="U96" i="24" s="1"/>
  <c r="AK99" i="25"/>
  <c r="AL102" i="25" s="1"/>
  <c r="AL99" i="31"/>
  <c r="AD66" i="31"/>
  <c r="AI62" i="27"/>
  <c r="H11" i="27" s="1"/>
  <c r="H22" i="27" s="1"/>
  <c r="I53" i="24" s="1"/>
  <c r="AG61" i="27"/>
  <c r="F10" i="27" s="1"/>
  <c r="Z66" i="29"/>
  <c r="AI65" i="28"/>
  <c r="H14" i="28" s="1"/>
  <c r="AH63" i="29"/>
  <c r="G12" i="29" s="1"/>
  <c r="G23" i="29" s="1"/>
  <c r="H82" i="24" s="1"/>
  <c r="AB65" i="3"/>
  <c r="AB66" i="3" s="1"/>
  <c r="AX45" i="27"/>
  <c r="E10" i="27" s="1"/>
  <c r="E21" i="27" s="1"/>
  <c r="F52" i="24" s="1"/>
  <c r="AO50" i="30"/>
  <c r="AW44" i="25"/>
  <c r="AL46" i="3"/>
  <c r="AX46" i="3" s="1"/>
  <c r="E11" i="3" s="1"/>
  <c r="AW46" i="27"/>
  <c r="D11" i="27" s="1"/>
  <c r="AW49" i="30"/>
  <c r="D14" i="30" s="1"/>
  <c r="D25" i="30" s="1"/>
  <c r="E98" i="24" s="1"/>
  <c r="AW45" i="31"/>
  <c r="D10" i="31" s="1"/>
  <c r="D21" i="31" s="1"/>
  <c r="E108" i="24" s="1"/>
  <c r="AX49" i="32"/>
  <c r="E14" i="32" s="1"/>
  <c r="E25" i="32" s="1"/>
  <c r="F126" i="24" s="1"/>
  <c r="AW45" i="26"/>
  <c r="D10" i="26" s="1"/>
  <c r="D21" i="26" s="1"/>
  <c r="E38" i="24" s="1"/>
  <c r="AW49" i="28"/>
  <c r="D14" i="28" s="1"/>
  <c r="D25" i="28" s="1"/>
  <c r="E70" i="24" s="1"/>
  <c r="AW49" i="32"/>
  <c r="D14" i="32" s="1"/>
  <c r="D25" i="32" s="1"/>
  <c r="E126" i="24" s="1"/>
  <c r="AT75" i="32"/>
  <c r="L12" i="32" s="1"/>
  <c r="L23" i="32" s="1"/>
  <c r="M124" i="24" s="1"/>
  <c r="AH65" i="26"/>
  <c r="G14" i="26" s="1"/>
  <c r="AT74" i="29"/>
  <c r="L11" i="29" s="1"/>
  <c r="L22" i="29" s="1"/>
  <c r="M81" i="24" s="1"/>
  <c r="AT96" i="26"/>
  <c r="AA84" i="29"/>
  <c r="O9" i="29" s="1"/>
  <c r="O20" i="29" s="1"/>
  <c r="P79" i="24" s="1"/>
  <c r="AW47" i="31"/>
  <c r="D12" i="31" s="1"/>
  <c r="D23" i="31" s="1"/>
  <c r="E110" i="24" s="1"/>
  <c r="AX49" i="29"/>
  <c r="E14" i="29" s="1"/>
  <c r="E25" i="29" s="1"/>
  <c r="F84" i="24" s="1"/>
  <c r="N99" i="3"/>
  <c r="AU74" i="3"/>
  <c r="M11" i="3" s="1"/>
  <c r="M22" i="3" s="1"/>
  <c r="N11" i="24" s="1"/>
  <c r="AI63" i="30"/>
  <c r="H12" i="30" s="1"/>
  <c r="H23" i="30" s="1"/>
  <c r="I96" i="24" s="1"/>
  <c r="AW48" i="30"/>
  <c r="D13" i="30" s="1"/>
  <c r="AB87" i="31"/>
  <c r="P12" i="31" s="1"/>
  <c r="P23" i="31" s="1"/>
  <c r="Q110" i="24" s="1"/>
  <c r="AA88" i="29"/>
  <c r="O13" i="29" s="1"/>
  <c r="O24" i="29" s="1"/>
  <c r="P83" i="24" s="1"/>
  <c r="AU101" i="28"/>
  <c r="U14" i="28" s="1"/>
  <c r="AC87" i="32"/>
  <c r="Q12" i="32" s="1"/>
  <c r="Q23" i="32" s="1"/>
  <c r="R124" i="24" s="1"/>
  <c r="AW47" i="25"/>
  <c r="D12" i="25" s="1"/>
  <c r="D23" i="25" s="1"/>
  <c r="E26" i="24" s="1"/>
  <c r="AT77" i="26"/>
  <c r="L14" i="26" s="1"/>
  <c r="L25" i="26" s="1"/>
  <c r="M42" i="24" s="1"/>
  <c r="AS98" i="3"/>
  <c r="S11" i="3" s="1"/>
  <c r="AS73" i="32"/>
  <c r="K10" i="32" s="1"/>
  <c r="K21" i="32" s="1"/>
  <c r="L122" i="24" s="1"/>
  <c r="AS100" i="32"/>
  <c r="S13" i="32" s="1"/>
  <c r="AW47" i="30"/>
  <c r="D12" i="30" s="1"/>
  <c r="D23" i="30" s="1"/>
  <c r="E96" i="24" s="1"/>
  <c r="AK99" i="28"/>
  <c r="AS99" i="28" s="1"/>
  <c r="S12" i="28" s="1"/>
  <c r="S23" i="28" s="1"/>
  <c r="T68" i="24" s="1"/>
  <c r="AT100" i="27"/>
  <c r="T13" i="27" s="1"/>
  <c r="AW46" i="29"/>
  <c r="D11" i="29" s="1"/>
  <c r="AB84" i="30"/>
  <c r="P9" i="30" s="1"/>
  <c r="P20" i="30" s="1"/>
  <c r="Q93" i="24" s="1"/>
  <c r="AW45" i="27"/>
  <c r="D10" i="27" s="1"/>
  <c r="D21" i="27" s="1"/>
  <c r="E52" i="24" s="1"/>
  <c r="AJ64" i="25"/>
  <c r="I13" i="25" s="1"/>
  <c r="I24" i="25" s="1"/>
  <c r="J27" i="24" s="1"/>
  <c r="AI99" i="3"/>
  <c r="AT101" i="30"/>
  <c r="T14" i="30" s="1"/>
  <c r="AU75" i="32"/>
  <c r="M12" i="32" s="1"/>
  <c r="M23" i="32" s="1"/>
  <c r="N124" i="24" s="1"/>
  <c r="AR99" i="25"/>
  <c r="R12" i="25" s="1"/>
  <c r="R23" i="25" s="1"/>
  <c r="S26" i="24" s="1"/>
  <c r="AT98" i="32"/>
  <c r="T11" i="32" s="1"/>
  <c r="AB86" i="29"/>
  <c r="P11" i="29" s="1"/>
  <c r="P22" i="29" s="1"/>
  <c r="Q81" i="24" s="1"/>
  <c r="AS75" i="25"/>
  <c r="K12" i="25" s="1"/>
  <c r="K23" i="25" s="1"/>
  <c r="L26" i="24" s="1"/>
  <c r="AH62" i="30"/>
  <c r="G11" i="30" s="1"/>
  <c r="G22" i="30" s="1"/>
  <c r="H95" i="24" s="1"/>
  <c r="AW48" i="26"/>
  <c r="D13" i="26" s="1"/>
  <c r="AA85" i="30"/>
  <c r="O10" i="30" s="1"/>
  <c r="O21" i="30" s="1"/>
  <c r="P94" i="24" s="1"/>
  <c r="AC87" i="30"/>
  <c r="Q12" i="30" s="1"/>
  <c r="Q23" i="30" s="1"/>
  <c r="R96" i="24" s="1"/>
  <c r="AW46" i="31"/>
  <c r="D11" i="31" s="1"/>
  <c r="AJ63" i="31"/>
  <c r="I12" i="31" s="1"/>
  <c r="I23" i="31" s="1"/>
  <c r="J110" i="24" s="1"/>
  <c r="AH64" i="27"/>
  <c r="G13" i="27" s="1"/>
  <c r="G24" i="27" s="1"/>
  <c r="H55" i="24" s="1"/>
  <c r="AJ64" i="29"/>
  <c r="I13" i="29" s="1"/>
  <c r="I24" i="29" s="1"/>
  <c r="J83" i="24" s="1"/>
  <c r="AT76" i="28"/>
  <c r="L13" i="28" s="1"/>
  <c r="L24" i="28" s="1"/>
  <c r="M69" i="24" s="1"/>
  <c r="AJ63" i="30"/>
  <c r="I12" i="30" s="1"/>
  <c r="I23" i="30" s="1"/>
  <c r="J96" i="24" s="1"/>
  <c r="AA85" i="31"/>
  <c r="O10" i="31" s="1"/>
  <c r="O21" i="31" s="1"/>
  <c r="P108" i="24" s="1"/>
  <c r="AW45" i="32"/>
  <c r="D10" i="32" s="1"/>
  <c r="D21" i="32" s="1"/>
  <c r="E122" i="24" s="1"/>
  <c r="AC86" i="27"/>
  <c r="Q11" i="27" s="1"/>
  <c r="Q22" i="27" s="1"/>
  <c r="R53" i="24" s="1"/>
  <c r="AW47" i="32"/>
  <c r="D12" i="32" s="1"/>
  <c r="D23" i="32" s="1"/>
  <c r="E124" i="24" s="1"/>
  <c r="AA88" i="28"/>
  <c r="O13" i="28" s="1"/>
  <c r="O24" i="28" s="1"/>
  <c r="P69" i="24" s="1"/>
  <c r="AT96" i="32"/>
  <c r="AT99" i="31"/>
  <c r="T12" i="31" s="1"/>
  <c r="T23" i="31" s="1"/>
  <c r="U110" i="24" s="1"/>
  <c r="AL102" i="30"/>
  <c r="AS76" i="25"/>
  <c r="K13" i="25" s="1"/>
  <c r="K24" i="25" s="1"/>
  <c r="L27" i="24" s="1"/>
  <c r="AW46" i="26"/>
  <c r="D11" i="26" s="1"/>
  <c r="AW45" i="25"/>
  <c r="D10" i="25" s="1"/>
  <c r="D21" i="25" s="1"/>
  <c r="E24" i="24" s="1"/>
  <c r="AH61" i="29"/>
  <c r="G10" i="29" s="1"/>
  <c r="AA89" i="26"/>
  <c r="O14" i="26" s="1"/>
  <c r="O25" i="26" s="1"/>
  <c r="P42" i="24" s="1"/>
  <c r="AT76" i="27"/>
  <c r="L13" i="27" s="1"/>
  <c r="L24" i="27" s="1"/>
  <c r="M55" i="24" s="1"/>
  <c r="AB84" i="32"/>
  <c r="P9" i="32" s="1"/>
  <c r="AX46" i="28"/>
  <c r="E11" i="28" s="1"/>
  <c r="AS75" i="26"/>
  <c r="K12" i="26" s="1"/>
  <c r="K23" i="26" s="1"/>
  <c r="L40" i="24" s="1"/>
  <c r="AT101" i="28"/>
  <c r="T14" i="28" s="1"/>
  <c r="AD66" i="27"/>
  <c r="AX47" i="32"/>
  <c r="E12" i="32" s="1"/>
  <c r="E23" i="32" s="1"/>
  <c r="F124" i="24" s="1"/>
  <c r="AJ62" i="29"/>
  <c r="I11" i="29" s="1"/>
  <c r="I22" i="29" s="1"/>
  <c r="J81" i="24" s="1"/>
  <c r="AS98" i="25"/>
  <c r="S11" i="25" s="1"/>
  <c r="AS73" i="31"/>
  <c r="K10" i="31" s="1"/>
  <c r="K21" i="31" s="1"/>
  <c r="L108" i="24" s="1"/>
  <c r="AU73" i="29"/>
  <c r="M10" i="29" s="1"/>
  <c r="M21" i="29" s="1"/>
  <c r="N80" i="24" s="1"/>
  <c r="AT74" i="28"/>
  <c r="L11" i="28" s="1"/>
  <c r="L22" i="28" s="1"/>
  <c r="M67" i="24" s="1"/>
  <c r="AT75" i="30"/>
  <c r="L12" i="30" s="1"/>
  <c r="L23" i="30" s="1"/>
  <c r="M96" i="24" s="1"/>
  <c r="AI62" i="29"/>
  <c r="H11" i="29" s="1"/>
  <c r="H22" i="29" s="1"/>
  <c r="I81" i="24" s="1"/>
  <c r="AE61" i="30"/>
  <c r="AI61" i="30" s="1"/>
  <c r="H10" i="30" s="1"/>
  <c r="AH63" i="28"/>
  <c r="G12" i="28" s="1"/>
  <c r="G23" i="28" s="1"/>
  <c r="H68" i="24" s="1"/>
  <c r="AT98" i="28"/>
  <c r="T11" i="28" s="1"/>
  <c r="AT98" i="27"/>
  <c r="T11" i="27" s="1"/>
  <c r="AS75" i="27"/>
  <c r="K12" i="27" s="1"/>
  <c r="K23" i="27" s="1"/>
  <c r="L54" i="24" s="1"/>
  <c r="AU74" i="29"/>
  <c r="M11" i="29" s="1"/>
  <c r="M22" i="29" s="1"/>
  <c r="N81" i="24" s="1"/>
  <c r="AS74" i="26"/>
  <c r="K11" i="26" s="1"/>
  <c r="K22" i="26" s="1"/>
  <c r="L39" i="24" s="1"/>
  <c r="AD66" i="28"/>
  <c r="AK99" i="27"/>
  <c r="AL102" i="27" s="1"/>
  <c r="AC88" i="3"/>
  <c r="Q13" i="3" s="1"/>
  <c r="Q24" i="3" s="1"/>
  <c r="R13" i="24" s="1"/>
  <c r="AX45" i="28"/>
  <c r="E10" i="28" s="1"/>
  <c r="E21" i="28" s="1"/>
  <c r="F66" i="24" s="1"/>
  <c r="AS100" i="30"/>
  <c r="S13" i="30" s="1"/>
  <c r="AT100" i="28"/>
  <c r="T13" i="28" s="1"/>
  <c r="AS97" i="26"/>
  <c r="S10" i="26" s="1"/>
  <c r="AC88" i="27"/>
  <c r="Q13" i="27" s="1"/>
  <c r="Q24" i="27" s="1"/>
  <c r="R55" i="24" s="1"/>
  <c r="AE61" i="31"/>
  <c r="AS78" i="32"/>
  <c r="AK50" i="30"/>
  <c r="AX47" i="31"/>
  <c r="E12" i="31" s="1"/>
  <c r="E23" i="31" s="1"/>
  <c r="F110" i="24" s="1"/>
  <c r="AW48" i="25"/>
  <c r="D13" i="25" s="1"/>
  <c r="AL78" i="26"/>
  <c r="AL78" i="27"/>
  <c r="AV47" i="27"/>
  <c r="C12" i="27" s="1"/>
  <c r="C23" i="27" s="1"/>
  <c r="D54" i="24" s="1"/>
  <c r="AT72" i="31"/>
  <c r="AU74" i="28"/>
  <c r="M11" i="28" s="1"/>
  <c r="M22" i="28" s="1"/>
  <c r="N67" i="24" s="1"/>
  <c r="AH102" i="30"/>
  <c r="AD66" i="29"/>
  <c r="AI65" i="29"/>
  <c r="H14" i="29" s="1"/>
  <c r="AU75" i="30"/>
  <c r="M12" i="30" s="1"/>
  <c r="M23" i="30" s="1"/>
  <c r="N96" i="24" s="1"/>
  <c r="AS78" i="31"/>
  <c r="AV47" i="29"/>
  <c r="C12" i="29" s="1"/>
  <c r="C23" i="29" s="1"/>
  <c r="D82" i="24" s="1"/>
  <c r="AW46" i="25"/>
  <c r="D11" i="25" s="1"/>
  <c r="AW49" i="27"/>
  <c r="D14" i="27" s="1"/>
  <c r="D25" i="27" s="1"/>
  <c r="E56" i="24" s="1"/>
  <c r="AT75" i="31"/>
  <c r="L12" i="31" s="1"/>
  <c r="L23" i="31" s="1"/>
  <c r="M110" i="24" s="1"/>
  <c r="AM99" i="31"/>
  <c r="AU99" i="31" s="1"/>
  <c r="U12" i="31" s="1"/>
  <c r="U23" i="31" s="1"/>
  <c r="V110" i="24" s="1"/>
  <c r="AS76" i="30"/>
  <c r="K13" i="30" s="1"/>
  <c r="K24" i="30" s="1"/>
  <c r="L97" i="24" s="1"/>
  <c r="AV49" i="26"/>
  <c r="C14" i="26" s="1"/>
  <c r="C25" i="26" s="1"/>
  <c r="D42" i="24" s="1"/>
  <c r="AA88" i="30"/>
  <c r="O13" i="30" s="1"/>
  <c r="O24" i="30" s="1"/>
  <c r="P97" i="24" s="1"/>
  <c r="AJ61" i="26"/>
  <c r="I10" i="26" s="1"/>
  <c r="AV49" i="25"/>
  <c r="C14" i="25" s="1"/>
  <c r="M97" i="3"/>
  <c r="AL97" i="3" s="1"/>
  <c r="AI97" i="3"/>
  <c r="AJ102" i="3" s="1"/>
  <c r="N62" i="3"/>
  <c r="AF62" i="3" s="1"/>
  <c r="AH97" i="3"/>
  <c r="AK102" i="30"/>
  <c r="AL102" i="31"/>
  <c r="AG66" i="25"/>
  <c r="AH64" i="29"/>
  <c r="G13" i="29" s="1"/>
  <c r="G24" i="29" s="1"/>
  <c r="H83" i="24" s="1"/>
  <c r="AS97" i="31"/>
  <c r="S10" i="31" s="1"/>
  <c r="AX45" i="29"/>
  <c r="E10" i="29" s="1"/>
  <c r="E21" i="29" s="1"/>
  <c r="F80" i="24" s="1"/>
  <c r="AX46" i="29"/>
  <c r="E11" i="29" s="1"/>
  <c r="AI63" i="26"/>
  <c r="H12" i="26" s="1"/>
  <c r="H23" i="26" s="1"/>
  <c r="I40" i="24" s="1"/>
  <c r="AD66" i="30"/>
  <c r="AH63" i="32"/>
  <c r="G12" i="32" s="1"/>
  <c r="G23" i="32" s="1"/>
  <c r="H124" i="24" s="1"/>
  <c r="AU73" i="28"/>
  <c r="M10" i="28" s="1"/>
  <c r="M21" i="28" s="1"/>
  <c r="N66" i="24" s="1"/>
  <c r="AU73" i="27"/>
  <c r="M10" i="27" s="1"/>
  <c r="M21" i="27" s="1"/>
  <c r="N52" i="24" s="1"/>
  <c r="AE61" i="32"/>
  <c r="AS98" i="31"/>
  <c r="S11" i="31" s="1"/>
  <c r="AH61" i="27"/>
  <c r="G10" i="27" s="1"/>
  <c r="AC89" i="28"/>
  <c r="Q14" i="28" s="1"/>
  <c r="Q25" i="28" s="1"/>
  <c r="R70" i="24" s="1"/>
  <c r="AJ62" i="28"/>
  <c r="I11" i="28" s="1"/>
  <c r="I22" i="28" s="1"/>
  <c r="J67" i="24" s="1"/>
  <c r="AI62" i="26"/>
  <c r="H11" i="26" s="1"/>
  <c r="H22" i="26" s="1"/>
  <c r="I39" i="24" s="1"/>
  <c r="AA88" i="32"/>
  <c r="O13" i="32" s="1"/>
  <c r="O24" i="32" s="1"/>
  <c r="P125" i="24" s="1"/>
  <c r="AA89" i="25"/>
  <c r="O14" i="25" s="1"/>
  <c r="O25" i="25" s="1"/>
  <c r="P28" i="24" s="1"/>
  <c r="AA86" i="26"/>
  <c r="O11" i="26" s="1"/>
  <c r="O22" i="26" s="1"/>
  <c r="P39" i="24" s="1"/>
  <c r="AA86" i="25"/>
  <c r="O11" i="25" s="1"/>
  <c r="O22" i="25" s="1"/>
  <c r="P25" i="24" s="1"/>
  <c r="AA87" i="27"/>
  <c r="O12" i="27" s="1"/>
  <c r="O23" i="27" s="1"/>
  <c r="P54" i="24" s="1"/>
  <c r="AA84" i="28"/>
  <c r="O9" i="28" s="1"/>
  <c r="AI61" i="32"/>
  <c r="H10" i="32" s="1"/>
  <c r="AJ61" i="27"/>
  <c r="I10" i="27" s="1"/>
  <c r="AW45" i="28"/>
  <c r="D10" i="28" s="1"/>
  <c r="D21" i="28" s="1"/>
  <c r="E66" i="24" s="1"/>
  <c r="AS98" i="32"/>
  <c r="S11" i="32" s="1"/>
  <c r="AW48" i="31"/>
  <c r="D13" i="31" s="1"/>
  <c r="AA84" i="25"/>
  <c r="O9" i="25" s="1"/>
  <c r="AT77" i="25"/>
  <c r="L14" i="25" s="1"/>
  <c r="L25" i="25" s="1"/>
  <c r="M28" i="24" s="1"/>
  <c r="AJ65" i="27"/>
  <c r="I14" i="27" s="1"/>
  <c r="AL47" i="3"/>
  <c r="AT77" i="27"/>
  <c r="L14" i="27" s="1"/>
  <c r="L25" i="27" s="1"/>
  <c r="M56" i="24" s="1"/>
  <c r="AT101" i="31"/>
  <c r="T14" i="31" s="1"/>
  <c r="N65" i="26"/>
  <c r="AF65" i="26" s="1"/>
  <c r="AB65" i="26"/>
  <c r="R9" i="28"/>
  <c r="R15" i="28" s="1"/>
  <c r="R26" i="28" s="1"/>
  <c r="S71" i="24" s="1"/>
  <c r="AS102" i="28"/>
  <c r="AG66" i="29"/>
  <c r="F9" i="29"/>
  <c r="AT97" i="27"/>
  <c r="T10" i="27" s="1"/>
  <c r="AH96" i="27"/>
  <c r="M96" i="27"/>
  <c r="AL96" i="27" s="1"/>
  <c r="Q96" i="27"/>
  <c r="AL47" i="25"/>
  <c r="Q47" i="25"/>
  <c r="AP47" i="25" s="1"/>
  <c r="F9" i="3"/>
  <c r="AG66" i="3"/>
  <c r="AI75" i="26"/>
  <c r="N75" i="26"/>
  <c r="AM75" i="26" s="1"/>
  <c r="AH75" i="25"/>
  <c r="M75" i="25"/>
  <c r="AL75" i="25" s="1"/>
  <c r="AJ50" i="27"/>
  <c r="N72" i="29"/>
  <c r="AM72" i="29" s="1"/>
  <c r="AI72" i="29"/>
  <c r="Z66" i="30"/>
  <c r="G9" i="25"/>
  <c r="N63" i="29"/>
  <c r="AF63" i="29" s="1"/>
  <c r="AF66" i="29" s="1"/>
  <c r="AB63" i="29"/>
  <c r="AB66" i="29" s="1"/>
  <c r="AN50" i="29"/>
  <c r="M60" i="28"/>
  <c r="AE60" i="28" s="1"/>
  <c r="AA60" i="28"/>
  <c r="AH73" i="25"/>
  <c r="M73" i="25"/>
  <c r="AL73" i="25" s="1"/>
  <c r="AI74" i="26"/>
  <c r="N74" i="26"/>
  <c r="AM74" i="26" s="1"/>
  <c r="T88" i="25"/>
  <c r="X88" i="25"/>
  <c r="Q20" i="32"/>
  <c r="R121" i="24" s="1"/>
  <c r="AI75" i="28"/>
  <c r="N75" i="28"/>
  <c r="AM75" i="28" s="1"/>
  <c r="T86" i="25"/>
  <c r="X86" i="25"/>
  <c r="Y87" i="26"/>
  <c r="U87" i="26"/>
  <c r="AS102" i="27"/>
  <c r="R9" i="27"/>
  <c r="R15" i="27" s="1"/>
  <c r="R26" i="27" s="1"/>
  <c r="S57" i="24" s="1"/>
  <c r="AI63" i="32"/>
  <c r="H12" i="32" s="1"/>
  <c r="H23" i="32" s="1"/>
  <c r="I124" i="24" s="1"/>
  <c r="H9" i="26"/>
  <c r="AB87" i="30"/>
  <c r="P12" i="30" s="1"/>
  <c r="P23" i="30" s="1"/>
  <c r="Q96" i="24" s="1"/>
  <c r="AS72" i="27"/>
  <c r="R9" i="32"/>
  <c r="R15" i="32" s="1"/>
  <c r="R26" i="32" s="1"/>
  <c r="S127" i="24" s="1"/>
  <c r="AS102" i="32"/>
  <c r="AC88" i="28"/>
  <c r="Q13" i="28" s="1"/>
  <c r="Q24" i="28" s="1"/>
  <c r="R69" i="24" s="1"/>
  <c r="AT100" i="29"/>
  <c r="T13" i="29" s="1"/>
  <c r="P49" i="26"/>
  <c r="AO49" i="26" s="1"/>
  <c r="AO50" i="26" s="1"/>
  <c r="AK49" i="26"/>
  <c r="AH96" i="29"/>
  <c r="Q96" i="29"/>
  <c r="M96" i="29"/>
  <c r="AL96" i="29" s="1"/>
  <c r="AH102" i="31"/>
  <c r="N75" i="25"/>
  <c r="AM75" i="25" s="1"/>
  <c r="AI75" i="25"/>
  <c r="AH75" i="26"/>
  <c r="M75" i="26"/>
  <c r="AL75" i="26" s="1"/>
  <c r="AV49" i="32"/>
  <c r="AH78" i="27"/>
  <c r="AS76" i="27"/>
  <c r="K13" i="27" s="1"/>
  <c r="K24" i="27" s="1"/>
  <c r="L55" i="24" s="1"/>
  <c r="AI72" i="28"/>
  <c r="N72" i="28"/>
  <c r="AM72" i="28" s="1"/>
  <c r="G9" i="30"/>
  <c r="AU50" i="25"/>
  <c r="B9" i="25"/>
  <c r="AI60" i="32"/>
  <c r="AB63" i="28"/>
  <c r="AB66" i="28" s="1"/>
  <c r="N63" i="28"/>
  <c r="AF63" i="28" s="1"/>
  <c r="AF66" i="28" s="1"/>
  <c r="Q20" i="31"/>
  <c r="R107" i="24" s="1"/>
  <c r="AJ50" i="29"/>
  <c r="AV44" i="29"/>
  <c r="AS102" i="29"/>
  <c r="R9" i="29"/>
  <c r="R15" i="29" s="1"/>
  <c r="R26" i="29" s="1"/>
  <c r="S85" i="24" s="1"/>
  <c r="M60" i="27"/>
  <c r="AE60" i="27" s="1"/>
  <c r="AA60" i="27"/>
  <c r="AH74" i="25"/>
  <c r="M74" i="25"/>
  <c r="AL74" i="25" s="1"/>
  <c r="AH78" i="31"/>
  <c r="AN50" i="28"/>
  <c r="N60" i="30"/>
  <c r="AF60" i="30" s="1"/>
  <c r="AB60" i="30"/>
  <c r="AD66" i="32"/>
  <c r="J9" i="26"/>
  <c r="AS78" i="26"/>
  <c r="AC89" i="27"/>
  <c r="Q14" i="27" s="1"/>
  <c r="Q25" i="27" s="1"/>
  <c r="R56" i="24" s="1"/>
  <c r="O20" i="25"/>
  <c r="P23" i="24" s="1"/>
  <c r="Y85" i="31"/>
  <c r="U85" i="31"/>
  <c r="AH78" i="28"/>
  <c r="AS72" i="28"/>
  <c r="M65" i="3"/>
  <c r="AE65" i="3" s="1"/>
  <c r="AE66" i="3" s="1"/>
  <c r="AU77" i="26"/>
  <c r="M14" i="26" s="1"/>
  <c r="M25" i="26" s="1"/>
  <c r="N42" i="24" s="1"/>
  <c r="AT97" i="28"/>
  <c r="T10" i="28" s="1"/>
  <c r="AS78" i="30"/>
  <c r="AT97" i="29"/>
  <c r="T10" i="29" s="1"/>
  <c r="AK49" i="25"/>
  <c r="P49" i="25"/>
  <c r="AO49" i="25" s="1"/>
  <c r="AO50" i="25" s="1"/>
  <c r="M96" i="28"/>
  <c r="AL96" i="28" s="1"/>
  <c r="Q96" i="28"/>
  <c r="AH96" i="28"/>
  <c r="AL99" i="32"/>
  <c r="AT99" i="32" s="1"/>
  <c r="T12" i="32" s="1"/>
  <c r="T23" i="32" s="1"/>
  <c r="U124" i="24" s="1"/>
  <c r="AL44" i="26"/>
  <c r="Q44" i="26"/>
  <c r="AP44" i="26" s="1"/>
  <c r="AK99" i="29"/>
  <c r="AS99" i="29" s="1"/>
  <c r="S12" i="29" s="1"/>
  <c r="S23" i="29" s="1"/>
  <c r="T82" i="24" s="1"/>
  <c r="AS75" i="29"/>
  <c r="K12" i="29" s="1"/>
  <c r="K23" i="29" s="1"/>
  <c r="L82" i="24" s="1"/>
  <c r="AB84" i="25"/>
  <c r="P9" i="25" s="1"/>
  <c r="B9" i="31"/>
  <c r="AU50" i="31"/>
  <c r="AI73" i="30"/>
  <c r="N73" i="30"/>
  <c r="AM73" i="30" s="1"/>
  <c r="AT76" i="29"/>
  <c r="L13" i="29" s="1"/>
  <c r="L24" i="29" s="1"/>
  <c r="M83" i="24" s="1"/>
  <c r="R9" i="26"/>
  <c r="R15" i="26" s="1"/>
  <c r="R26" i="26" s="1"/>
  <c r="S43" i="24" s="1"/>
  <c r="AS102" i="26"/>
  <c r="Q100" i="32"/>
  <c r="M100" i="32"/>
  <c r="AL100" i="32" s="1"/>
  <c r="AH100" i="32"/>
  <c r="AI60" i="31"/>
  <c r="AS100" i="25"/>
  <c r="S13" i="25" s="1"/>
  <c r="AI65" i="27"/>
  <c r="H14" i="27" s="1"/>
  <c r="AE64" i="32"/>
  <c r="AI64" i="32" s="1"/>
  <c r="H13" i="32" s="1"/>
  <c r="H24" i="32" s="1"/>
  <c r="I125" i="24" s="1"/>
  <c r="M60" i="29"/>
  <c r="AE60" i="29" s="1"/>
  <c r="AA60" i="29"/>
  <c r="Y87" i="27"/>
  <c r="U87" i="27"/>
  <c r="Q45" i="31"/>
  <c r="AP45" i="31" s="1"/>
  <c r="AL45" i="31"/>
  <c r="M74" i="26"/>
  <c r="AL74" i="26" s="1"/>
  <c r="AH74" i="26"/>
  <c r="Y84" i="27"/>
  <c r="U84" i="27"/>
  <c r="AU50" i="28"/>
  <c r="B9" i="28"/>
  <c r="AS98" i="30"/>
  <c r="S11" i="30" s="1"/>
  <c r="AJ50" i="28"/>
  <c r="AV44" i="28"/>
  <c r="N15" i="27"/>
  <c r="N26" i="27" s="1"/>
  <c r="O57" i="24" s="1"/>
  <c r="AB60" i="32"/>
  <c r="N60" i="32"/>
  <c r="AF60" i="32" s="1"/>
  <c r="AL45" i="26"/>
  <c r="Q45" i="26"/>
  <c r="AP45" i="26" s="1"/>
  <c r="N15" i="28"/>
  <c r="N26" i="28" s="1"/>
  <c r="O71" i="24" s="1"/>
  <c r="AC86" i="28"/>
  <c r="Q11" i="28" s="1"/>
  <c r="Q22" i="28" s="1"/>
  <c r="R67" i="24" s="1"/>
  <c r="Y86" i="26"/>
  <c r="U86" i="26"/>
  <c r="AA86" i="31"/>
  <c r="O11" i="31" s="1"/>
  <c r="Y85" i="32"/>
  <c r="U85" i="32"/>
  <c r="AH76" i="26"/>
  <c r="M76" i="26"/>
  <c r="AL76" i="26" s="1"/>
  <c r="AX49" i="28"/>
  <c r="E14" i="28" s="1"/>
  <c r="E25" i="28" s="1"/>
  <c r="F70" i="24" s="1"/>
  <c r="AU77" i="25"/>
  <c r="M14" i="25" s="1"/>
  <c r="M25" i="25" s="1"/>
  <c r="N28" i="24" s="1"/>
  <c r="N15" i="31"/>
  <c r="N26" i="31" s="1"/>
  <c r="O113" i="24" s="1"/>
  <c r="AJ60" i="26"/>
  <c r="AS102" i="30"/>
  <c r="R9" i="30"/>
  <c r="R15" i="30" s="1"/>
  <c r="R26" i="30" s="1"/>
  <c r="S99" i="24" s="1"/>
  <c r="AI63" i="31"/>
  <c r="H12" i="31" s="1"/>
  <c r="H23" i="31" s="1"/>
  <c r="I110" i="24" s="1"/>
  <c r="J15" i="30"/>
  <c r="J26" i="30" s="1"/>
  <c r="K99" i="24" s="1"/>
  <c r="J20" i="30"/>
  <c r="K93" i="24" s="1"/>
  <c r="AS72" i="25"/>
  <c r="AI76" i="30"/>
  <c r="N76" i="30"/>
  <c r="AM76" i="30" s="1"/>
  <c r="AS100" i="26"/>
  <c r="S13" i="26" s="1"/>
  <c r="AI62" i="28"/>
  <c r="H11" i="28" s="1"/>
  <c r="H22" i="28" s="1"/>
  <c r="I67" i="24" s="1"/>
  <c r="AB84" i="26"/>
  <c r="P9" i="26" s="1"/>
  <c r="AV47" i="28"/>
  <c r="C12" i="28" s="1"/>
  <c r="C23" i="28" s="1"/>
  <c r="D68" i="24" s="1"/>
  <c r="AA65" i="25"/>
  <c r="AA66" i="25" s="1"/>
  <c r="M65" i="25"/>
  <c r="AE65" i="25" s="1"/>
  <c r="AB61" i="31"/>
  <c r="N61" i="31"/>
  <c r="AF61" i="31" s="1"/>
  <c r="AL44" i="25"/>
  <c r="Q44" i="25"/>
  <c r="AP44" i="25" s="1"/>
  <c r="AJ60" i="27"/>
  <c r="N73" i="32"/>
  <c r="AM73" i="32" s="1"/>
  <c r="AI73" i="32"/>
  <c r="AA87" i="26"/>
  <c r="O12" i="26" s="1"/>
  <c r="O23" i="26" s="1"/>
  <c r="P40" i="24" s="1"/>
  <c r="M100" i="31"/>
  <c r="AL100" i="31" s="1"/>
  <c r="AH100" i="31"/>
  <c r="Q100" i="31"/>
  <c r="AA66" i="32"/>
  <c r="M99" i="29"/>
  <c r="AH99" i="29"/>
  <c r="Q99" i="29"/>
  <c r="Y87" i="29"/>
  <c r="U87" i="29"/>
  <c r="Q45" i="30"/>
  <c r="AP45" i="30" s="1"/>
  <c r="AL45" i="30"/>
  <c r="Y84" i="29"/>
  <c r="U84" i="29"/>
  <c r="G9" i="28"/>
  <c r="AT101" i="29"/>
  <c r="T14" i="29" s="1"/>
  <c r="AJ62" i="30"/>
  <c r="I11" i="30" s="1"/>
  <c r="I22" i="30" s="1"/>
  <c r="J95" i="24" s="1"/>
  <c r="AJ50" i="32"/>
  <c r="N60" i="31"/>
  <c r="AF60" i="31" s="1"/>
  <c r="AB60" i="31"/>
  <c r="AL45" i="25"/>
  <c r="Q45" i="25"/>
  <c r="AP45" i="25" s="1"/>
  <c r="AJ64" i="26"/>
  <c r="I13" i="26" s="1"/>
  <c r="I24" i="26" s="1"/>
  <c r="J41" i="24" s="1"/>
  <c r="AC84" i="30"/>
  <c r="Q9" i="30" s="1"/>
  <c r="AA66" i="31"/>
  <c r="AA88" i="25"/>
  <c r="O13" i="25" s="1"/>
  <c r="O24" i="25" s="1"/>
  <c r="P27" i="24" s="1"/>
  <c r="Y86" i="25"/>
  <c r="U86" i="25"/>
  <c r="AT77" i="28"/>
  <c r="L14" i="28" s="1"/>
  <c r="L25" i="28" s="1"/>
  <c r="M70" i="24" s="1"/>
  <c r="Y85" i="30"/>
  <c r="U85" i="30"/>
  <c r="AA65" i="26"/>
  <c r="AA66" i="26" s="1"/>
  <c r="M65" i="26"/>
  <c r="AE65" i="26" s="1"/>
  <c r="AB61" i="30"/>
  <c r="N61" i="30"/>
  <c r="AF61" i="30" s="1"/>
  <c r="AU101" i="29"/>
  <c r="U14" i="29" s="1"/>
  <c r="F9" i="27"/>
  <c r="AG66" i="27"/>
  <c r="AI73" i="31"/>
  <c r="N73" i="31"/>
  <c r="AM73" i="31" s="1"/>
  <c r="Q100" i="30"/>
  <c r="M100" i="30"/>
  <c r="AL100" i="30" s="1"/>
  <c r="AH100" i="30"/>
  <c r="H20" i="25"/>
  <c r="I23" i="24" s="1"/>
  <c r="AI60" i="30"/>
  <c r="AA66" i="30"/>
  <c r="AH78" i="25"/>
  <c r="AS73" i="25"/>
  <c r="K10" i="25" s="1"/>
  <c r="K21" i="25" s="1"/>
  <c r="L24" i="24" s="1"/>
  <c r="M99" i="27"/>
  <c r="Q99" i="27"/>
  <c r="AL99" i="27" s="1"/>
  <c r="AH99" i="27"/>
  <c r="U87" i="28"/>
  <c r="Y87" i="28"/>
  <c r="Q45" i="32"/>
  <c r="AP45" i="32" s="1"/>
  <c r="AL45" i="32"/>
  <c r="Y84" i="28"/>
  <c r="U84" i="28"/>
  <c r="AH102" i="28"/>
  <c r="AS96" i="28"/>
  <c r="AB62" i="25"/>
  <c r="N62" i="25"/>
  <c r="AF62" i="25" s="1"/>
  <c r="AE64" i="31"/>
  <c r="AI64" i="31" s="1"/>
  <c r="H13" i="31" s="1"/>
  <c r="H24" i="31" s="1"/>
  <c r="I111" i="24" s="1"/>
  <c r="AG66" i="31"/>
  <c r="F9" i="31"/>
  <c r="N96" i="27"/>
  <c r="AM96" i="27" s="1"/>
  <c r="R96" i="27"/>
  <c r="AI96" i="27"/>
  <c r="AL49" i="25"/>
  <c r="Q49" i="25"/>
  <c r="AP49" i="25" s="1"/>
  <c r="AS76" i="26"/>
  <c r="K13" i="26" s="1"/>
  <c r="K24" i="26" s="1"/>
  <c r="L41" i="24" s="1"/>
  <c r="N100" i="26"/>
  <c r="AM100" i="26" s="1"/>
  <c r="R100" i="26"/>
  <c r="AI100" i="26"/>
  <c r="AH72" i="27"/>
  <c r="M72" i="27"/>
  <c r="AL72" i="27" s="1"/>
  <c r="AO50" i="32"/>
  <c r="AS102" i="31"/>
  <c r="R9" i="31"/>
  <c r="R15" i="31" s="1"/>
  <c r="R26" i="31" s="1"/>
  <c r="S113" i="24" s="1"/>
  <c r="M99" i="28"/>
  <c r="Q99" i="28"/>
  <c r="AH99" i="28"/>
  <c r="M97" i="30"/>
  <c r="AL97" i="30" s="1"/>
  <c r="Q97" i="30"/>
  <c r="AH97" i="30"/>
  <c r="M75" i="27"/>
  <c r="AL75" i="27" s="1"/>
  <c r="AH75" i="27"/>
  <c r="AH78" i="26"/>
  <c r="AS73" i="26"/>
  <c r="K10" i="26" s="1"/>
  <c r="K21" i="26" s="1"/>
  <c r="L38" i="24" s="1"/>
  <c r="AS78" i="28"/>
  <c r="J9" i="28"/>
  <c r="AB84" i="31"/>
  <c r="P9" i="31" s="1"/>
  <c r="AB62" i="26"/>
  <c r="N62" i="26"/>
  <c r="AF62" i="26" s="1"/>
  <c r="AH76" i="30"/>
  <c r="M76" i="30"/>
  <c r="AL76" i="30" s="1"/>
  <c r="N100" i="31"/>
  <c r="AM100" i="31" s="1"/>
  <c r="R100" i="31"/>
  <c r="AI100" i="31"/>
  <c r="AH64" i="28"/>
  <c r="G13" i="28" s="1"/>
  <c r="G24" i="28" s="1"/>
  <c r="H69" i="24" s="1"/>
  <c r="AG66" i="32"/>
  <c r="F9" i="32"/>
  <c r="AS76" i="31"/>
  <c r="K13" i="31" s="1"/>
  <c r="K24" i="31" s="1"/>
  <c r="L111" i="24" s="1"/>
  <c r="AG66" i="30"/>
  <c r="F9" i="30"/>
  <c r="AJ63" i="32"/>
  <c r="I12" i="32" s="1"/>
  <c r="I23" i="32" s="1"/>
  <c r="J124" i="24" s="1"/>
  <c r="AO50" i="31"/>
  <c r="AJ61" i="25"/>
  <c r="I10" i="25" s="1"/>
  <c r="R96" i="29"/>
  <c r="AI96" i="29"/>
  <c r="N96" i="29"/>
  <c r="AM96" i="29" s="1"/>
  <c r="AJ60" i="28"/>
  <c r="T88" i="31"/>
  <c r="X88" i="31"/>
  <c r="N99" i="26"/>
  <c r="AI99" i="26"/>
  <c r="R99" i="26"/>
  <c r="AS73" i="30"/>
  <c r="N76" i="31"/>
  <c r="AM76" i="31" s="1"/>
  <c r="AI76" i="31"/>
  <c r="X88" i="30"/>
  <c r="T88" i="30"/>
  <c r="AB61" i="32"/>
  <c r="N61" i="32"/>
  <c r="AF61" i="32" s="1"/>
  <c r="AJ64" i="28"/>
  <c r="I13" i="28" s="1"/>
  <c r="I24" i="28" s="1"/>
  <c r="J69" i="24" s="1"/>
  <c r="Z66" i="32"/>
  <c r="R99" i="25"/>
  <c r="N99" i="25"/>
  <c r="AI99" i="25"/>
  <c r="AB87" i="32"/>
  <c r="P12" i="32" s="1"/>
  <c r="P23" i="32" s="1"/>
  <c r="Q124" i="24" s="1"/>
  <c r="J9" i="3"/>
  <c r="AS78" i="3"/>
  <c r="Q48" i="31"/>
  <c r="AP48" i="31" s="1"/>
  <c r="AL48" i="31"/>
  <c r="AU74" i="27"/>
  <c r="M11" i="27" s="1"/>
  <c r="M22" i="27" s="1"/>
  <c r="N53" i="24" s="1"/>
  <c r="AU50" i="27"/>
  <c r="B9" i="27"/>
  <c r="T89" i="27"/>
  <c r="X89" i="27"/>
  <c r="AK47" i="28"/>
  <c r="P47" i="28"/>
  <c r="AO47" i="28" s="1"/>
  <c r="AO50" i="28" s="1"/>
  <c r="X88" i="32"/>
  <c r="T88" i="32"/>
  <c r="AS75" i="28"/>
  <c r="K12" i="28" s="1"/>
  <c r="K23" i="28" s="1"/>
  <c r="L68" i="24" s="1"/>
  <c r="AA87" i="29"/>
  <c r="O12" i="29" s="1"/>
  <c r="O23" i="29" s="1"/>
  <c r="P82" i="24" s="1"/>
  <c r="G9" i="27"/>
  <c r="M73" i="30"/>
  <c r="AL73" i="30" s="1"/>
  <c r="AH73" i="30"/>
  <c r="Y88" i="31"/>
  <c r="U88" i="31"/>
  <c r="AL49" i="26"/>
  <c r="Q49" i="26"/>
  <c r="AP49" i="26" s="1"/>
  <c r="AS76" i="29"/>
  <c r="K13" i="29" s="1"/>
  <c r="K24" i="29" s="1"/>
  <c r="L83" i="24" s="1"/>
  <c r="AT74" i="27"/>
  <c r="L11" i="27" s="1"/>
  <c r="L22" i="27" s="1"/>
  <c r="M53" i="24" s="1"/>
  <c r="N100" i="25"/>
  <c r="AM100" i="25" s="1"/>
  <c r="R100" i="25"/>
  <c r="AI100" i="25"/>
  <c r="M72" i="29"/>
  <c r="AL72" i="29" s="1"/>
  <c r="AH72" i="29"/>
  <c r="AU98" i="29"/>
  <c r="U11" i="29" s="1"/>
  <c r="AA85" i="32"/>
  <c r="O10" i="32" s="1"/>
  <c r="AU77" i="29"/>
  <c r="M14" i="29" s="1"/>
  <c r="M25" i="29" s="1"/>
  <c r="N84" i="24" s="1"/>
  <c r="AT98" i="29"/>
  <c r="T11" i="29" s="1"/>
  <c r="AA63" i="27"/>
  <c r="M63" i="27"/>
  <c r="AE63" i="27" s="1"/>
  <c r="M97" i="31"/>
  <c r="AL97" i="31" s="1"/>
  <c r="Q97" i="31"/>
  <c r="AH97" i="31"/>
  <c r="AH75" i="29"/>
  <c r="M75" i="29"/>
  <c r="AL75" i="29" s="1"/>
  <c r="G9" i="32"/>
  <c r="AE64" i="30"/>
  <c r="AI64" i="30" s="1"/>
  <c r="H13" i="30" s="1"/>
  <c r="H24" i="30" s="1"/>
  <c r="I97" i="24" s="1"/>
  <c r="M76" i="32"/>
  <c r="AL76" i="32" s="1"/>
  <c r="AH76" i="32"/>
  <c r="N100" i="32"/>
  <c r="AM100" i="32" s="1"/>
  <c r="R100" i="32"/>
  <c r="AI100" i="32"/>
  <c r="AN50" i="27"/>
  <c r="AH102" i="27"/>
  <c r="AS96" i="27"/>
  <c r="N96" i="28"/>
  <c r="AM96" i="28" s="1"/>
  <c r="R96" i="28"/>
  <c r="AI96" i="28"/>
  <c r="N76" i="32"/>
  <c r="AM76" i="32" s="1"/>
  <c r="AI76" i="32"/>
  <c r="AH102" i="26"/>
  <c r="AS96" i="26"/>
  <c r="AI63" i="25"/>
  <c r="N15" i="32"/>
  <c r="N26" i="32" s="1"/>
  <c r="O127" i="24" s="1"/>
  <c r="N20" i="32"/>
  <c r="O121" i="24" s="1"/>
  <c r="N15" i="25"/>
  <c r="N26" i="25" s="1"/>
  <c r="O29" i="24" s="1"/>
  <c r="N20" i="25"/>
  <c r="O23" i="24" s="1"/>
  <c r="AK50" i="32"/>
  <c r="AB89" i="25"/>
  <c r="P14" i="25" s="1"/>
  <c r="P25" i="25" s="1"/>
  <c r="Q28" i="24" s="1"/>
  <c r="AA86" i="32"/>
  <c r="O11" i="32" s="1"/>
  <c r="O22" i="32" s="1"/>
  <c r="P123" i="24" s="1"/>
  <c r="J15" i="31"/>
  <c r="J26" i="31" s="1"/>
  <c r="K113" i="24" s="1"/>
  <c r="J20" i="31"/>
  <c r="K107" i="24" s="1"/>
  <c r="AL48" i="30"/>
  <c r="Q48" i="30"/>
  <c r="AP48" i="30" s="1"/>
  <c r="AH65" i="25"/>
  <c r="G14" i="25" s="1"/>
  <c r="AS97" i="32"/>
  <c r="AC88" i="29"/>
  <c r="Q13" i="29" s="1"/>
  <c r="Q24" i="29" s="1"/>
  <c r="R83" i="24" s="1"/>
  <c r="AV49" i="30"/>
  <c r="T89" i="29"/>
  <c r="X89" i="29"/>
  <c r="P47" i="27"/>
  <c r="AO47" i="27" s="1"/>
  <c r="AO50" i="27" s="1"/>
  <c r="AK47" i="27"/>
  <c r="AL46" i="25"/>
  <c r="Q46" i="25"/>
  <c r="AP46" i="25" s="1"/>
  <c r="AA88" i="27"/>
  <c r="O13" i="27" s="1"/>
  <c r="O24" i="27" s="1"/>
  <c r="P55" i="24" s="1"/>
  <c r="N15" i="29"/>
  <c r="N26" i="29" s="1"/>
  <c r="O85" i="24" s="1"/>
  <c r="N20" i="29"/>
  <c r="O79" i="24" s="1"/>
  <c r="AH63" i="30"/>
  <c r="G12" i="30" s="1"/>
  <c r="G23" i="30" s="1"/>
  <c r="H96" i="24" s="1"/>
  <c r="M73" i="32"/>
  <c r="AL73" i="32" s="1"/>
  <c r="AH73" i="32"/>
  <c r="Y88" i="30"/>
  <c r="U88" i="30"/>
  <c r="AS97" i="30"/>
  <c r="AH63" i="31"/>
  <c r="G12" i="31" s="1"/>
  <c r="G23" i="31" s="1"/>
  <c r="H110" i="24" s="1"/>
  <c r="AG66" i="28"/>
  <c r="F9" i="28"/>
  <c r="N15" i="30"/>
  <c r="N26" i="30" s="1"/>
  <c r="O99" i="24" s="1"/>
  <c r="N20" i="30"/>
  <c r="O93" i="24" s="1"/>
  <c r="AH72" i="28"/>
  <c r="M72" i="28"/>
  <c r="AL72" i="28" s="1"/>
  <c r="AM99" i="32"/>
  <c r="AU99" i="32" s="1"/>
  <c r="U12" i="32" s="1"/>
  <c r="U23" i="32" s="1"/>
  <c r="V124" i="24" s="1"/>
  <c r="AS77" i="26"/>
  <c r="K14" i="26" s="1"/>
  <c r="K25" i="26" s="1"/>
  <c r="L42" i="24" s="1"/>
  <c r="AA87" i="25"/>
  <c r="O12" i="25" s="1"/>
  <c r="O23" i="25" s="1"/>
  <c r="P26" i="24" s="1"/>
  <c r="AI73" i="26"/>
  <c r="N73" i="26"/>
  <c r="AM73" i="26" s="1"/>
  <c r="AJ61" i="29"/>
  <c r="I10" i="29" s="1"/>
  <c r="B9" i="30"/>
  <c r="AU50" i="30"/>
  <c r="AA84" i="27"/>
  <c r="O9" i="27" s="1"/>
  <c r="AM99" i="30"/>
  <c r="AU77" i="27"/>
  <c r="M14" i="27" s="1"/>
  <c r="M25" i="27" s="1"/>
  <c r="N56" i="24" s="1"/>
  <c r="M63" i="29"/>
  <c r="AE63" i="29" s="1"/>
  <c r="AA63" i="29"/>
  <c r="M97" i="32"/>
  <c r="AL97" i="32" s="1"/>
  <c r="Q97" i="32"/>
  <c r="AH97" i="32"/>
  <c r="AH75" i="28"/>
  <c r="M75" i="28"/>
  <c r="AL75" i="28" s="1"/>
  <c r="AW44" i="30"/>
  <c r="AS99" i="25"/>
  <c r="S12" i="25" s="1"/>
  <c r="S23" i="25" s="1"/>
  <c r="T26" i="24" s="1"/>
  <c r="AS74" i="25"/>
  <c r="K11" i="25" s="1"/>
  <c r="K22" i="25" s="1"/>
  <c r="L25" i="24" s="1"/>
  <c r="AH76" i="31"/>
  <c r="M76" i="31"/>
  <c r="AL76" i="31" s="1"/>
  <c r="N100" i="30"/>
  <c r="AM100" i="30" s="1"/>
  <c r="AI100" i="30"/>
  <c r="R100" i="30"/>
  <c r="AA85" i="26"/>
  <c r="O10" i="26" s="1"/>
  <c r="O21" i="26" s="1"/>
  <c r="P38" i="24" s="1"/>
  <c r="AJ62" i="31"/>
  <c r="I11" i="31" s="1"/>
  <c r="I22" i="31" s="1"/>
  <c r="J109" i="24" s="1"/>
  <c r="AV44" i="27"/>
  <c r="Q48" i="26"/>
  <c r="AP48" i="26" s="1"/>
  <c r="AL48" i="26"/>
  <c r="AL78" i="28"/>
  <c r="R9" i="25"/>
  <c r="AS102" i="25"/>
  <c r="G9" i="26"/>
  <c r="AS98" i="26"/>
  <c r="S11" i="26" s="1"/>
  <c r="AJ62" i="27"/>
  <c r="I11" i="27" s="1"/>
  <c r="I22" i="27" s="1"/>
  <c r="J53" i="24" s="1"/>
  <c r="G9" i="29"/>
  <c r="Q48" i="32"/>
  <c r="AP48" i="32" s="1"/>
  <c r="AL48" i="32"/>
  <c r="X89" i="28"/>
  <c r="T89" i="28"/>
  <c r="P47" i="29"/>
  <c r="AO47" i="29" s="1"/>
  <c r="AO50" i="29" s="1"/>
  <c r="AK47" i="29"/>
  <c r="AL46" i="26"/>
  <c r="Q46" i="26"/>
  <c r="AP46" i="26" s="1"/>
  <c r="AJ60" i="29"/>
  <c r="AJ50" i="31"/>
  <c r="AV49" i="31"/>
  <c r="AH73" i="31"/>
  <c r="M73" i="31"/>
  <c r="AL73" i="31" s="1"/>
  <c r="Y88" i="32"/>
  <c r="U88" i="32"/>
  <c r="AH100" i="26"/>
  <c r="M100" i="26"/>
  <c r="AL100" i="26" s="1"/>
  <c r="Q100" i="26"/>
  <c r="AJ63" i="25"/>
  <c r="I12" i="25" s="1"/>
  <c r="I23" i="25" s="1"/>
  <c r="J26" i="24" s="1"/>
  <c r="F15" i="25"/>
  <c r="F26" i="25" s="1"/>
  <c r="G29" i="24" s="1"/>
  <c r="F20" i="25"/>
  <c r="G23" i="24" s="1"/>
  <c r="AJ65" i="28"/>
  <c r="I14" i="28" s="1"/>
  <c r="AL46" i="32"/>
  <c r="Q46" i="32"/>
  <c r="AP46" i="32" s="1"/>
  <c r="AI76" i="26"/>
  <c r="N76" i="26"/>
  <c r="AM76" i="26" s="1"/>
  <c r="AJ61" i="28"/>
  <c r="I10" i="28" s="1"/>
  <c r="AI73" i="25"/>
  <c r="N73" i="25"/>
  <c r="AM73" i="25" s="1"/>
  <c r="AU98" i="27"/>
  <c r="U11" i="27" s="1"/>
  <c r="AS76" i="32"/>
  <c r="AW44" i="26"/>
  <c r="AA63" i="28"/>
  <c r="M63" i="28"/>
  <c r="AE63" i="28" s="1"/>
  <c r="Y88" i="26"/>
  <c r="U88" i="26"/>
  <c r="N97" i="30"/>
  <c r="AM97" i="30" s="1"/>
  <c r="AI97" i="30"/>
  <c r="R97" i="30"/>
  <c r="AS78" i="27"/>
  <c r="J9" i="27"/>
  <c r="X84" i="27"/>
  <c r="T84" i="27"/>
  <c r="Q47" i="29"/>
  <c r="AP47" i="29" s="1"/>
  <c r="AP50" i="29" s="1"/>
  <c r="AL47" i="29"/>
  <c r="AL48" i="25"/>
  <c r="Q48" i="25"/>
  <c r="AP48" i="25" s="1"/>
  <c r="AS100" i="31"/>
  <c r="S13" i="31" s="1"/>
  <c r="X85" i="32"/>
  <c r="T85" i="32"/>
  <c r="M97" i="26"/>
  <c r="AL97" i="26" s="1"/>
  <c r="Q97" i="26"/>
  <c r="AH97" i="26"/>
  <c r="AH100" i="25"/>
  <c r="Q100" i="25"/>
  <c r="M100" i="25"/>
  <c r="AL100" i="25" s="1"/>
  <c r="Q46" i="31"/>
  <c r="AP46" i="31" s="1"/>
  <c r="AP50" i="31" s="1"/>
  <c r="AL46" i="31"/>
  <c r="AI76" i="25"/>
  <c r="N76" i="25"/>
  <c r="AM76" i="25" s="1"/>
  <c r="AB64" i="31"/>
  <c r="N64" i="31"/>
  <c r="AF64" i="31" s="1"/>
  <c r="Z66" i="28"/>
  <c r="AH61" i="28"/>
  <c r="G10" i="28" s="1"/>
  <c r="M99" i="26"/>
  <c r="AH99" i="26"/>
  <c r="Q99" i="26"/>
  <c r="U88" i="25"/>
  <c r="Y88" i="25"/>
  <c r="AI97" i="31"/>
  <c r="R97" i="31"/>
  <c r="N97" i="31"/>
  <c r="AM97" i="31" s="1"/>
  <c r="AG66" i="26"/>
  <c r="F9" i="26"/>
  <c r="N99" i="29"/>
  <c r="AI99" i="29"/>
  <c r="R99" i="29"/>
  <c r="G9" i="31"/>
  <c r="AK50" i="31"/>
  <c r="T84" i="29"/>
  <c r="X84" i="29"/>
  <c r="Q47" i="27"/>
  <c r="AP47" i="27" s="1"/>
  <c r="AP50" i="27" s="1"/>
  <c r="AL47" i="27"/>
  <c r="AH102" i="29"/>
  <c r="AS96" i="29"/>
  <c r="O20" i="26"/>
  <c r="P37" i="24" s="1"/>
  <c r="T87" i="27"/>
  <c r="X87" i="27"/>
  <c r="AL78" i="29"/>
  <c r="X85" i="30"/>
  <c r="T85" i="30"/>
  <c r="AH102" i="32"/>
  <c r="AH78" i="30"/>
  <c r="AH76" i="25"/>
  <c r="M76" i="25"/>
  <c r="AL76" i="25" s="1"/>
  <c r="AB65" i="25"/>
  <c r="N65" i="25"/>
  <c r="AF65" i="25" s="1"/>
  <c r="T87" i="25"/>
  <c r="X87" i="25"/>
  <c r="N97" i="26"/>
  <c r="AM97" i="26" s="1"/>
  <c r="AI97" i="26"/>
  <c r="R97" i="26"/>
  <c r="M97" i="25"/>
  <c r="AL97" i="25" s="1"/>
  <c r="Q97" i="25"/>
  <c r="AH97" i="25"/>
  <c r="AS102" i="3"/>
  <c r="R9" i="3"/>
  <c r="R15" i="3" s="1"/>
  <c r="R26" i="3" s="1"/>
  <c r="S15" i="24" s="1"/>
  <c r="Q46" i="30"/>
  <c r="AP46" i="30" s="1"/>
  <c r="AL46" i="30"/>
  <c r="N64" i="30"/>
  <c r="AF64" i="30" s="1"/>
  <c r="AB64" i="30"/>
  <c r="M99" i="25"/>
  <c r="Q99" i="25"/>
  <c r="AH99" i="25"/>
  <c r="AI97" i="32"/>
  <c r="N97" i="32"/>
  <c r="AM97" i="32" s="1"/>
  <c r="R97" i="32"/>
  <c r="N99" i="27"/>
  <c r="AI99" i="27"/>
  <c r="R99" i="27"/>
  <c r="AI75" i="27"/>
  <c r="N75" i="27"/>
  <c r="AM75" i="27" s="1"/>
  <c r="T84" i="28"/>
  <c r="X84" i="28"/>
  <c r="AL47" i="28"/>
  <c r="AL50" i="28" s="1"/>
  <c r="Q47" i="28"/>
  <c r="AP47" i="28" s="1"/>
  <c r="AP50" i="28" s="1"/>
  <c r="T87" i="29"/>
  <c r="X87" i="29"/>
  <c r="AH78" i="29"/>
  <c r="AS72" i="29"/>
  <c r="T85" i="31"/>
  <c r="X85" i="31"/>
  <c r="AS99" i="31"/>
  <c r="T87" i="26"/>
  <c r="X87" i="26"/>
  <c r="N97" i="25"/>
  <c r="AM97" i="25" s="1"/>
  <c r="R97" i="25"/>
  <c r="AI97" i="25"/>
  <c r="AU50" i="32"/>
  <c r="B9" i="32"/>
  <c r="AS78" i="29"/>
  <c r="J9" i="29"/>
  <c r="AX49" i="27"/>
  <c r="E14" i="27" s="1"/>
  <c r="E25" i="27" s="1"/>
  <c r="F56" i="24" s="1"/>
  <c r="AB86" i="28"/>
  <c r="P11" i="28" s="1"/>
  <c r="P22" i="28" s="1"/>
  <c r="Q67" i="24" s="1"/>
  <c r="AA86" i="30"/>
  <c r="O11" i="30" s="1"/>
  <c r="AS72" i="26"/>
  <c r="AH102" i="25"/>
  <c r="AS96" i="25"/>
  <c r="AJ64" i="27"/>
  <c r="I13" i="27" s="1"/>
  <c r="I24" i="27" s="1"/>
  <c r="J55" i="24" s="1"/>
  <c r="AS97" i="25"/>
  <c r="S10" i="25" s="1"/>
  <c r="AJ60" i="25"/>
  <c r="AB86" i="27"/>
  <c r="P11" i="27" s="1"/>
  <c r="P22" i="27" s="1"/>
  <c r="Q53" i="24" s="1"/>
  <c r="Q47" i="26"/>
  <c r="AP47" i="26" s="1"/>
  <c r="AL47" i="26"/>
  <c r="AS78" i="25"/>
  <c r="J9" i="25"/>
  <c r="AS76" i="28"/>
  <c r="K13" i="28" s="1"/>
  <c r="K24" i="28" s="1"/>
  <c r="L69" i="24" s="1"/>
  <c r="AS101" i="31"/>
  <c r="S14" i="31" s="1"/>
  <c r="AI72" i="27"/>
  <c r="N72" i="27"/>
  <c r="AM72" i="27" s="1"/>
  <c r="AB64" i="32"/>
  <c r="N64" i="32"/>
  <c r="AF64" i="32" s="1"/>
  <c r="J20" i="32"/>
  <c r="K121" i="24" s="1"/>
  <c r="J15" i="32"/>
  <c r="J26" i="32" s="1"/>
  <c r="K127" i="24" s="1"/>
  <c r="AJ65" i="29"/>
  <c r="I14" i="29" s="1"/>
  <c r="AD66" i="25"/>
  <c r="B9" i="3"/>
  <c r="AU50" i="3"/>
  <c r="AB63" i="27"/>
  <c r="N63" i="27"/>
  <c r="AF63" i="27" s="1"/>
  <c r="AF66" i="27" s="1"/>
  <c r="AU50" i="29"/>
  <c r="B9" i="29"/>
  <c r="N20" i="3"/>
  <c r="O9" i="24" s="1"/>
  <c r="N15" i="3"/>
  <c r="N26" i="3" s="1"/>
  <c r="O15" i="24" s="1"/>
  <c r="AJ62" i="32"/>
  <c r="I11" i="32" s="1"/>
  <c r="I22" i="32" s="1"/>
  <c r="J123" i="24" s="1"/>
  <c r="AH73" i="26"/>
  <c r="M73" i="26"/>
  <c r="AL73" i="26" s="1"/>
  <c r="N74" i="25"/>
  <c r="AM74" i="25" s="1"/>
  <c r="AI74" i="25"/>
  <c r="T88" i="26"/>
  <c r="X88" i="26"/>
  <c r="N99" i="28"/>
  <c r="AI99" i="28"/>
  <c r="R99" i="28"/>
  <c r="AB85" i="25"/>
  <c r="P10" i="25" s="1"/>
  <c r="P21" i="25" s="1"/>
  <c r="Q24" i="24" s="1"/>
  <c r="AA88" i="26"/>
  <c r="O13" i="26" s="1"/>
  <c r="O24" i="26" s="1"/>
  <c r="P41" i="24" s="1"/>
  <c r="N75" i="29"/>
  <c r="AM75" i="29" s="1"/>
  <c r="AI75" i="29"/>
  <c r="T86" i="26"/>
  <c r="X86" i="26"/>
  <c r="Y87" i="25"/>
  <c r="U87" i="25"/>
  <c r="AC87" i="31"/>
  <c r="Q12" i="31" s="1"/>
  <c r="Q23" i="31" s="1"/>
  <c r="R110" i="24" s="1"/>
  <c r="AK99" i="26"/>
  <c r="AL102" i="26" s="1"/>
  <c r="P20" i="32"/>
  <c r="Q121" i="24" s="1"/>
  <c r="T87" i="28"/>
  <c r="X87" i="28"/>
  <c r="AA85" i="25"/>
  <c r="O10" i="25" s="1"/>
  <c r="O21" i="25" s="1"/>
  <c r="P24" i="24" s="1"/>
  <c r="B9" i="26"/>
  <c r="AU50" i="26"/>
  <c r="AV50" i="25"/>
  <c r="D9" i="29"/>
  <c r="AT50" i="26"/>
  <c r="T9" i="32"/>
  <c r="AR78" i="31"/>
  <c r="AU72" i="31"/>
  <c r="M9" i="31" s="1"/>
  <c r="AT50" i="29"/>
  <c r="AX44" i="29"/>
  <c r="AU96" i="32"/>
  <c r="U9" i="32" s="1"/>
  <c r="AR102" i="32"/>
  <c r="AU96" i="30"/>
  <c r="U9" i="30" s="1"/>
  <c r="AR102" i="30"/>
  <c r="AU72" i="30"/>
  <c r="M9" i="30" s="1"/>
  <c r="AR78" i="30"/>
  <c r="AR102" i="25"/>
  <c r="AU96" i="25"/>
  <c r="U9" i="25" s="1"/>
  <c r="AR102" i="31"/>
  <c r="AU98" i="31"/>
  <c r="U11" i="31" s="1"/>
  <c r="AX44" i="32"/>
  <c r="AT50" i="32"/>
  <c r="T9" i="31"/>
  <c r="L9" i="26"/>
  <c r="AT50" i="31"/>
  <c r="AX44" i="31"/>
  <c r="AR102" i="26"/>
  <c r="AR78" i="26"/>
  <c r="C20" i="30"/>
  <c r="D93" i="24" s="1"/>
  <c r="T9" i="30"/>
  <c r="D9" i="32"/>
  <c r="AT50" i="27"/>
  <c r="AX46" i="27"/>
  <c r="E11" i="27" s="1"/>
  <c r="AV50" i="3"/>
  <c r="C20" i="26"/>
  <c r="D37" i="24" s="1"/>
  <c r="D9" i="31"/>
  <c r="L9" i="32"/>
  <c r="C20" i="31"/>
  <c r="D107" i="24" s="1"/>
  <c r="AT50" i="28"/>
  <c r="AX44" i="28"/>
  <c r="T9" i="26"/>
  <c r="C20" i="32"/>
  <c r="D121" i="24" s="1"/>
  <c r="D9" i="28"/>
  <c r="K20" i="31"/>
  <c r="L107" i="24" s="1"/>
  <c r="AR78" i="25"/>
  <c r="AU72" i="25"/>
  <c r="M9" i="25" s="1"/>
  <c r="AR78" i="32"/>
  <c r="AU72" i="32"/>
  <c r="M9" i="32" s="1"/>
  <c r="L9" i="25"/>
  <c r="AX44" i="30"/>
  <c r="AT50" i="30"/>
  <c r="D9" i="25"/>
  <c r="K20" i="32"/>
  <c r="L121" i="24" s="1"/>
  <c r="D9" i="27"/>
  <c r="AT50" i="25"/>
  <c r="AX44" i="25"/>
  <c r="L9" i="31"/>
  <c r="AA89" i="3"/>
  <c r="O14" i="3" s="1"/>
  <c r="O25" i="3" s="1"/>
  <c r="P14" i="24" s="1"/>
  <c r="AA84" i="3"/>
  <c r="O9" i="3" s="1"/>
  <c r="O20" i="3" s="1"/>
  <c r="P9" i="24" s="1"/>
  <c r="AC87" i="3"/>
  <c r="Q12" i="3" s="1"/>
  <c r="Q23" i="3" s="1"/>
  <c r="R12" i="24" s="1"/>
  <c r="AL78" i="3"/>
  <c r="AC86" i="3"/>
  <c r="Q11" i="3" s="1"/>
  <c r="Q22" i="3" s="1"/>
  <c r="R11" i="24" s="1"/>
  <c r="AX47" i="3"/>
  <c r="E12" i="3" s="1"/>
  <c r="AJ62" i="3"/>
  <c r="I11" i="3" s="1"/>
  <c r="I22" i="3" s="1"/>
  <c r="J11" i="24" s="1"/>
  <c r="AT100" i="3"/>
  <c r="T13" i="3" s="1"/>
  <c r="AX48" i="3"/>
  <c r="E13" i="3" s="1"/>
  <c r="AS76" i="3"/>
  <c r="K13" i="3" s="1"/>
  <c r="K24" i="3" s="1"/>
  <c r="L13" i="24" s="1"/>
  <c r="AH66" i="3"/>
  <c r="AF66" i="3"/>
  <c r="AM99" i="3"/>
  <c r="AS73" i="3"/>
  <c r="K10" i="3" s="1"/>
  <c r="K21" i="3" s="1"/>
  <c r="L10" i="24" s="1"/>
  <c r="AA85" i="3"/>
  <c r="O10" i="3" s="1"/>
  <c r="O21" i="3" s="1"/>
  <c r="P10" i="24" s="1"/>
  <c r="AT74" i="3"/>
  <c r="L11" i="3" s="1"/>
  <c r="L22" i="3" s="1"/>
  <c r="M11" i="24" s="1"/>
  <c r="AA88" i="3"/>
  <c r="O13" i="3" s="1"/>
  <c r="O24" i="3" s="1"/>
  <c r="P13" i="24" s="1"/>
  <c r="Q99" i="3"/>
  <c r="AH99" i="3"/>
  <c r="M99" i="3"/>
  <c r="N76" i="3"/>
  <c r="AM76" i="3" s="1"/>
  <c r="AN78" i="3" s="1"/>
  <c r="AI76" i="3"/>
  <c r="AJ78" i="3" s="1"/>
  <c r="D9" i="3"/>
  <c r="AS75" i="3"/>
  <c r="K12" i="3" s="1"/>
  <c r="K23" i="3" s="1"/>
  <c r="L12" i="24" s="1"/>
  <c r="AP50" i="3"/>
  <c r="M76" i="3"/>
  <c r="AL76" i="3" s="1"/>
  <c r="AH76" i="3"/>
  <c r="I9" i="3"/>
  <c r="I20" i="3" s="1"/>
  <c r="J9" i="24" s="1"/>
  <c r="AU73" i="3"/>
  <c r="M10" i="3" s="1"/>
  <c r="M21" i="3" s="1"/>
  <c r="N10" i="24" s="1"/>
  <c r="T9" i="3"/>
  <c r="G15" i="3"/>
  <c r="G26" i="3" s="1"/>
  <c r="H15" i="24" s="1"/>
  <c r="G20" i="3"/>
  <c r="H9" i="24" s="1"/>
  <c r="AH75" i="3"/>
  <c r="M75" i="3"/>
  <c r="AL75" i="3" s="1"/>
  <c r="AX44" i="3"/>
  <c r="AS77" i="3"/>
  <c r="K14" i="3" s="1"/>
  <c r="K25" i="3" s="1"/>
  <c r="L14" i="24" s="1"/>
  <c r="X86" i="3"/>
  <c r="T86" i="3"/>
  <c r="M73" i="3"/>
  <c r="AL73" i="3" s="1"/>
  <c r="AH73" i="3"/>
  <c r="L9" i="3"/>
  <c r="T87" i="3"/>
  <c r="X87" i="3"/>
  <c r="AH78" i="3"/>
  <c r="AS72" i="3"/>
  <c r="AX49" i="3"/>
  <c r="E14" i="3" s="1"/>
  <c r="AK99" i="3"/>
  <c r="AU75" i="3"/>
  <c r="M12" i="3" s="1"/>
  <c r="M23" i="3" s="1"/>
  <c r="N12" i="24" s="1"/>
  <c r="AW49" i="3"/>
  <c r="D14" i="3" s="1"/>
  <c r="AA87" i="3"/>
  <c r="O12" i="3" s="1"/>
  <c r="O23" i="3" s="1"/>
  <c r="P12" i="24" s="1"/>
  <c r="AA86" i="3"/>
  <c r="O11" i="3" s="1"/>
  <c r="O22" i="3" s="1"/>
  <c r="P11" i="24" s="1"/>
  <c r="X88" i="3"/>
  <c r="T88" i="3"/>
  <c r="AX45" i="3"/>
  <c r="E10" i="3" s="1"/>
  <c r="AU100" i="3"/>
  <c r="U13" i="3" s="1"/>
  <c r="AK50" i="3"/>
  <c r="M20" i="3"/>
  <c r="N9" i="24" s="1"/>
  <c r="P21" i="3"/>
  <c r="Q10" i="24" s="1"/>
  <c r="Q20" i="3"/>
  <c r="R9" i="24" s="1"/>
  <c r="AU75" i="26" l="1"/>
  <c r="M12" i="26" s="1"/>
  <c r="M23" i="26" s="1"/>
  <c r="N40" i="24" s="1"/>
  <c r="AT97" i="3"/>
  <c r="T10" i="3" s="1"/>
  <c r="AB66" i="25"/>
  <c r="AH66" i="26"/>
  <c r="AU76" i="32"/>
  <c r="M13" i="32" s="1"/>
  <c r="M24" i="32" s="1"/>
  <c r="N125" i="24" s="1"/>
  <c r="K15" i="31"/>
  <c r="K26" i="31" s="1"/>
  <c r="L113" i="24" s="1"/>
  <c r="AI102" i="32"/>
  <c r="AU97" i="3"/>
  <c r="U10" i="3" s="1"/>
  <c r="AB85" i="31"/>
  <c r="P10" i="31" s="1"/>
  <c r="P21" i="31" s="1"/>
  <c r="Q108" i="24" s="1"/>
  <c r="AL50" i="3"/>
  <c r="AU74" i="26"/>
  <c r="M11" i="26" s="1"/>
  <c r="M22" i="26" s="1"/>
  <c r="N39" i="24" s="1"/>
  <c r="AE66" i="29"/>
  <c r="AC87" i="26"/>
  <c r="Q12" i="26" s="1"/>
  <c r="Q23" i="26" s="1"/>
  <c r="R40" i="24" s="1"/>
  <c r="AT75" i="28"/>
  <c r="L12" i="28" s="1"/>
  <c r="L23" i="28" s="1"/>
  <c r="M68" i="24" s="1"/>
  <c r="AH66" i="32"/>
  <c r="AI65" i="25"/>
  <c r="H14" i="25" s="1"/>
  <c r="AJ102" i="26"/>
  <c r="O15" i="28"/>
  <c r="O26" i="28" s="1"/>
  <c r="P71" i="24" s="1"/>
  <c r="AJ102" i="25"/>
  <c r="AI78" i="31"/>
  <c r="AX47" i="26"/>
  <c r="E12" i="26" s="1"/>
  <c r="E23" i="26" s="1"/>
  <c r="F40" i="24" s="1"/>
  <c r="AI78" i="32"/>
  <c r="AT75" i="29"/>
  <c r="L12" i="29" s="1"/>
  <c r="L23" i="29" s="1"/>
  <c r="M82" i="24" s="1"/>
  <c r="AX45" i="26"/>
  <c r="E10" i="26" s="1"/>
  <c r="E21" i="26" s="1"/>
  <c r="F38" i="24" s="1"/>
  <c r="AJ65" i="3"/>
  <c r="I14" i="3" s="1"/>
  <c r="I15" i="3" s="1"/>
  <c r="I26" i="3" s="1"/>
  <c r="J15" i="24" s="1"/>
  <c r="AU99" i="3"/>
  <c r="U12" i="3" s="1"/>
  <c r="U23" i="3" s="1"/>
  <c r="V12" i="24" s="1"/>
  <c r="AI78" i="25"/>
  <c r="AI78" i="26"/>
  <c r="AL102" i="29"/>
  <c r="AU97" i="31"/>
  <c r="U10" i="31" s="1"/>
  <c r="AJ102" i="32"/>
  <c r="AB85" i="30"/>
  <c r="P10" i="30" s="1"/>
  <c r="P21" i="30" s="1"/>
  <c r="Q94" i="24" s="1"/>
  <c r="AX45" i="30"/>
  <c r="E10" i="30" s="1"/>
  <c r="E21" i="30" s="1"/>
  <c r="F94" i="24" s="1"/>
  <c r="AU73" i="32"/>
  <c r="M10" i="32" s="1"/>
  <c r="M21" i="32" s="1"/>
  <c r="N122" i="24" s="1"/>
  <c r="AX45" i="31"/>
  <c r="E10" i="31" s="1"/>
  <c r="E21" i="31" s="1"/>
  <c r="F108" i="24" s="1"/>
  <c r="AB88" i="25"/>
  <c r="P13" i="25" s="1"/>
  <c r="P24" i="25" s="1"/>
  <c r="Q27" i="24" s="1"/>
  <c r="AM102" i="30"/>
  <c r="AB84" i="27"/>
  <c r="P9" i="27" s="1"/>
  <c r="P20" i="27" s="1"/>
  <c r="Q51" i="24" s="1"/>
  <c r="R15" i="25"/>
  <c r="R26" i="25" s="1"/>
  <c r="S29" i="24" s="1"/>
  <c r="AE66" i="31"/>
  <c r="AB66" i="26"/>
  <c r="AT100" i="30"/>
  <c r="T13" i="30" s="1"/>
  <c r="AU74" i="25"/>
  <c r="M11" i="25" s="1"/>
  <c r="M22" i="25" s="1"/>
  <c r="N25" i="24" s="1"/>
  <c r="AL50" i="30"/>
  <c r="AJ65" i="25"/>
  <c r="I14" i="25" s="1"/>
  <c r="AN78" i="32"/>
  <c r="AB88" i="31"/>
  <c r="P13" i="31" s="1"/>
  <c r="P24" i="31" s="1"/>
  <c r="Q111" i="24" s="1"/>
  <c r="AM99" i="27"/>
  <c r="AN102" i="27" s="1"/>
  <c r="AM102" i="32"/>
  <c r="AM99" i="28"/>
  <c r="AN102" i="28" s="1"/>
  <c r="AL99" i="29"/>
  <c r="AH66" i="31"/>
  <c r="AH66" i="29"/>
  <c r="AW50" i="32"/>
  <c r="AX47" i="25"/>
  <c r="E12" i="25" s="1"/>
  <c r="E23" i="25" s="1"/>
  <c r="F26" i="24" s="1"/>
  <c r="AX48" i="25"/>
  <c r="E13" i="25" s="1"/>
  <c r="AW50" i="31"/>
  <c r="AV50" i="26"/>
  <c r="C15" i="26"/>
  <c r="AM78" i="31"/>
  <c r="AX46" i="32"/>
  <c r="E11" i="32" s="1"/>
  <c r="AT76" i="30"/>
  <c r="L13" i="30" s="1"/>
  <c r="L24" i="30" s="1"/>
  <c r="M97" i="24" s="1"/>
  <c r="AT75" i="26"/>
  <c r="L12" i="26" s="1"/>
  <c r="L23" i="26" s="1"/>
  <c r="M40" i="24" s="1"/>
  <c r="AS99" i="27"/>
  <c r="S12" i="27" s="1"/>
  <c r="S23" i="27" s="1"/>
  <c r="T54" i="24" s="1"/>
  <c r="AX49" i="25"/>
  <c r="E14" i="25" s="1"/>
  <c r="E25" i="25" s="1"/>
  <c r="F28" i="24" s="1"/>
  <c r="AX44" i="26"/>
  <c r="E9" i="26" s="1"/>
  <c r="AU75" i="25"/>
  <c r="M12" i="25" s="1"/>
  <c r="M23" i="25" s="1"/>
  <c r="N26" i="24" s="1"/>
  <c r="AC88" i="25"/>
  <c r="Q13" i="25" s="1"/>
  <c r="Q24" i="25" s="1"/>
  <c r="R27" i="24" s="1"/>
  <c r="AU76" i="30"/>
  <c r="M13" i="30" s="1"/>
  <c r="M24" i="30" s="1"/>
  <c r="N97" i="24" s="1"/>
  <c r="AL102" i="28"/>
  <c r="AB84" i="28"/>
  <c r="P9" i="28" s="1"/>
  <c r="P20" i="28" s="1"/>
  <c r="Q65" i="24" s="1"/>
  <c r="AT73" i="30"/>
  <c r="AI61" i="31"/>
  <c r="H10" i="31" s="1"/>
  <c r="AI65" i="3"/>
  <c r="H14" i="3" s="1"/>
  <c r="H15" i="3" s="1"/>
  <c r="H26" i="3" s="1"/>
  <c r="I15" i="24" s="1"/>
  <c r="AM78" i="26"/>
  <c r="AX48" i="31"/>
  <c r="E13" i="31" s="1"/>
  <c r="AB88" i="30"/>
  <c r="P13" i="30" s="1"/>
  <c r="P24" i="30" s="1"/>
  <c r="Q97" i="24" s="1"/>
  <c r="AT76" i="31"/>
  <c r="L13" i="31" s="1"/>
  <c r="L24" i="31" s="1"/>
  <c r="M111" i="24" s="1"/>
  <c r="AJ78" i="31"/>
  <c r="AU100" i="32"/>
  <c r="U13" i="32" s="1"/>
  <c r="AM102" i="31"/>
  <c r="AM78" i="25"/>
  <c r="AX47" i="27"/>
  <c r="E12" i="27" s="1"/>
  <c r="E23" i="27" s="1"/>
  <c r="F54" i="24" s="1"/>
  <c r="AJ64" i="31"/>
  <c r="I13" i="31" s="1"/>
  <c r="I24" i="31" s="1"/>
  <c r="J111" i="24" s="1"/>
  <c r="AJ78" i="26"/>
  <c r="AX48" i="26"/>
  <c r="E13" i="26" s="1"/>
  <c r="AU100" i="31"/>
  <c r="U13" i="31" s="1"/>
  <c r="AT97" i="30"/>
  <c r="T10" i="30" s="1"/>
  <c r="AT100" i="31"/>
  <c r="T13" i="31" s="1"/>
  <c r="AC84" i="27"/>
  <c r="Q9" i="27" s="1"/>
  <c r="Q20" i="27" s="1"/>
  <c r="R51" i="24" s="1"/>
  <c r="AI102" i="25"/>
  <c r="AP50" i="32"/>
  <c r="AB86" i="26"/>
  <c r="P11" i="26" s="1"/>
  <c r="P22" i="26" s="1"/>
  <c r="Q39" i="24" s="1"/>
  <c r="AU97" i="32"/>
  <c r="U10" i="32" s="1"/>
  <c r="AB84" i="29"/>
  <c r="P9" i="29" s="1"/>
  <c r="P20" i="29" s="1"/>
  <c r="Q79" i="24" s="1"/>
  <c r="AU97" i="30"/>
  <c r="U10" i="30" s="1"/>
  <c r="AC88" i="32"/>
  <c r="Q13" i="32" s="1"/>
  <c r="Q24" i="32" s="1"/>
  <c r="R125" i="24" s="1"/>
  <c r="AB89" i="28"/>
  <c r="P14" i="28" s="1"/>
  <c r="P25" i="28" s="1"/>
  <c r="Q70" i="24" s="1"/>
  <c r="AU100" i="30"/>
  <c r="U13" i="30" s="1"/>
  <c r="AI63" i="29"/>
  <c r="H12" i="29" s="1"/>
  <c r="H23" i="29" s="1"/>
  <c r="I82" i="24" s="1"/>
  <c r="AM78" i="32"/>
  <c r="AU96" i="28"/>
  <c r="U9" i="28" s="1"/>
  <c r="AX49" i="26"/>
  <c r="E14" i="26" s="1"/>
  <c r="E25" i="26" s="1"/>
  <c r="F42" i="24" s="1"/>
  <c r="AM99" i="25"/>
  <c r="AN102" i="25" s="1"/>
  <c r="AU100" i="26"/>
  <c r="U13" i="26" s="1"/>
  <c r="AJ62" i="25"/>
  <c r="I11" i="25" s="1"/>
  <c r="I22" i="25" s="1"/>
  <c r="J25" i="24" s="1"/>
  <c r="AU73" i="31"/>
  <c r="M10" i="31" s="1"/>
  <c r="M21" i="31" s="1"/>
  <c r="N108" i="24" s="1"/>
  <c r="AC86" i="25"/>
  <c r="Q11" i="25" s="1"/>
  <c r="AT76" i="26"/>
  <c r="L13" i="26" s="1"/>
  <c r="L24" i="26" s="1"/>
  <c r="M41" i="24" s="1"/>
  <c r="AT74" i="25"/>
  <c r="L11" i="25" s="1"/>
  <c r="L22" i="25" s="1"/>
  <c r="M25" i="24" s="1"/>
  <c r="AX47" i="28"/>
  <c r="E12" i="28" s="1"/>
  <c r="E23" i="28" s="1"/>
  <c r="F68" i="24" s="1"/>
  <c r="AU75" i="29"/>
  <c r="M12" i="29" s="1"/>
  <c r="M23" i="29" s="1"/>
  <c r="N82" i="24" s="1"/>
  <c r="AB87" i="26"/>
  <c r="P12" i="26" s="1"/>
  <c r="P23" i="26" s="1"/>
  <c r="Q40" i="24" s="1"/>
  <c r="AC88" i="26"/>
  <c r="Q13" i="26" s="1"/>
  <c r="Q24" i="26" s="1"/>
  <c r="R41" i="24" s="1"/>
  <c r="AX48" i="32"/>
  <c r="E13" i="32" s="1"/>
  <c r="AN78" i="28"/>
  <c r="AN102" i="30"/>
  <c r="AM99" i="26"/>
  <c r="AU99" i="26" s="1"/>
  <c r="U12" i="26" s="1"/>
  <c r="AH66" i="28"/>
  <c r="AU73" i="30"/>
  <c r="M10" i="30" s="1"/>
  <c r="M21" i="30" s="1"/>
  <c r="N94" i="24" s="1"/>
  <c r="AW49" i="26"/>
  <c r="D14" i="26" s="1"/>
  <c r="D25" i="26" s="1"/>
  <c r="E42" i="24" s="1"/>
  <c r="AJ64" i="32"/>
  <c r="I13" i="32" s="1"/>
  <c r="I24" i="32" s="1"/>
  <c r="J125" i="24" s="1"/>
  <c r="AU75" i="27"/>
  <c r="M12" i="27" s="1"/>
  <c r="M23" i="27" s="1"/>
  <c r="N54" i="24" s="1"/>
  <c r="AL99" i="26"/>
  <c r="AT99" i="26" s="1"/>
  <c r="T12" i="26" s="1"/>
  <c r="T23" i="26" s="1"/>
  <c r="U40" i="24" s="1"/>
  <c r="AX47" i="29"/>
  <c r="E12" i="29" s="1"/>
  <c r="E23" i="29" s="1"/>
  <c r="F82" i="24" s="1"/>
  <c r="AI63" i="28"/>
  <c r="H12" i="28" s="1"/>
  <c r="H23" i="28" s="1"/>
  <c r="I68" i="24" s="1"/>
  <c r="AX48" i="30"/>
  <c r="E13" i="30" s="1"/>
  <c r="AM78" i="30"/>
  <c r="AU76" i="31"/>
  <c r="M13" i="31" s="1"/>
  <c r="M24" i="31" s="1"/>
  <c r="N111" i="24" s="1"/>
  <c r="AJ62" i="26"/>
  <c r="I11" i="26" s="1"/>
  <c r="I22" i="26" s="1"/>
  <c r="J39" i="24" s="1"/>
  <c r="AC84" i="29"/>
  <c r="Q9" i="29" s="1"/>
  <c r="Q20" i="29" s="1"/>
  <c r="R79" i="24" s="1"/>
  <c r="AC86" i="26"/>
  <c r="Q11" i="26" s="1"/>
  <c r="C25" i="25"/>
  <c r="D28" i="24" s="1"/>
  <c r="C15" i="25"/>
  <c r="AT100" i="25"/>
  <c r="T13" i="25" s="1"/>
  <c r="AI102" i="3"/>
  <c r="AN78" i="27"/>
  <c r="AX46" i="25"/>
  <c r="E11" i="25" s="1"/>
  <c r="AL99" i="28"/>
  <c r="AM102" i="28" s="1"/>
  <c r="O20" i="28"/>
  <c r="P65" i="24" s="1"/>
  <c r="AJ61" i="30"/>
  <c r="I10" i="30" s="1"/>
  <c r="AJ102" i="31"/>
  <c r="AH66" i="27"/>
  <c r="AJ102" i="29"/>
  <c r="AU100" i="25"/>
  <c r="U13" i="25" s="1"/>
  <c r="AJ61" i="32"/>
  <c r="I10" i="32" s="1"/>
  <c r="AX45" i="32"/>
  <c r="E10" i="32" s="1"/>
  <c r="E21" i="32" s="1"/>
  <c r="F122" i="24" s="1"/>
  <c r="AI65" i="26"/>
  <c r="H14" i="26" s="1"/>
  <c r="AX45" i="25"/>
  <c r="E10" i="25" s="1"/>
  <c r="E21" i="25" s="1"/>
  <c r="F24" i="24" s="1"/>
  <c r="AU76" i="26"/>
  <c r="M13" i="26" s="1"/>
  <c r="M24" i="26" s="1"/>
  <c r="N41" i="24" s="1"/>
  <c r="AJ63" i="28"/>
  <c r="I12" i="28" s="1"/>
  <c r="I23" i="28" s="1"/>
  <c r="J68" i="24" s="1"/>
  <c r="AE66" i="28"/>
  <c r="AL50" i="31"/>
  <c r="AU97" i="26"/>
  <c r="U10" i="26" s="1"/>
  <c r="AB88" i="26"/>
  <c r="P13" i="26" s="1"/>
  <c r="P24" i="26" s="1"/>
  <c r="Q41" i="24" s="1"/>
  <c r="AI102" i="31"/>
  <c r="AB87" i="29"/>
  <c r="P12" i="29" s="1"/>
  <c r="P23" i="29" s="1"/>
  <c r="Q82" i="24" s="1"/>
  <c r="AN102" i="32"/>
  <c r="AB85" i="32"/>
  <c r="P10" i="32" s="1"/>
  <c r="P21" i="32" s="1"/>
  <c r="Q122" i="24" s="1"/>
  <c r="AU73" i="25"/>
  <c r="M10" i="25" s="1"/>
  <c r="M21" i="25" s="1"/>
  <c r="N24" i="24" s="1"/>
  <c r="AX46" i="26"/>
  <c r="E11" i="26" s="1"/>
  <c r="AU73" i="26"/>
  <c r="M10" i="26" s="1"/>
  <c r="M21" i="26" s="1"/>
  <c r="N38" i="24" s="1"/>
  <c r="AU99" i="30"/>
  <c r="U12" i="30" s="1"/>
  <c r="U23" i="30" s="1"/>
  <c r="V96" i="24" s="1"/>
  <c r="AI63" i="27"/>
  <c r="H12" i="27" s="1"/>
  <c r="H23" i="27" s="1"/>
  <c r="I54" i="24" s="1"/>
  <c r="AB88" i="32"/>
  <c r="P13" i="32" s="1"/>
  <c r="P24" i="32" s="1"/>
  <c r="Q125" i="24" s="1"/>
  <c r="AC87" i="28"/>
  <c r="Q12" i="28" s="1"/>
  <c r="Q23" i="28" s="1"/>
  <c r="R68" i="24" s="1"/>
  <c r="AC85" i="30"/>
  <c r="Q10" i="30" s="1"/>
  <c r="Q21" i="30" s="1"/>
  <c r="R94" i="24" s="1"/>
  <c r="AN78" i="30"/>
  <c r="AN102" i="31"/>
  <c r="AU76" i="25"/>
  <c r="M13" i="25" s="1"/>
  <c r="M24" i="25" s="1"/>
  <c r="N27" i="24" s="1"/>
  <c r="AJ78" i="30"/>
  <c r="AT100" i="26"/>
  <c r="T13" i="26" s="1"/>
  <c r="O15" i="27"/>
  <c r="O26" i="27" s="1"/>
  <c r="P57" i="24" s="1"/>
  <c r="O20" i="27"/>
  <c r="P51" i="24" s="1"/>
  <c r="AT76" i="32"/>
  <c r="L13" i="32" s="1"/>
  <c r="L24" i="32" s="1"/>
  <c r="M125" i="24" s="1"/>
  <c r="AI78" i="27"/>
  <c r="AT72" i="27"/>
  <c r="F15" i="31"/>
  <c r="F26" i="31" s="1"/>
  <c r="G113" i="24" s="1"/>
  <c r="F20" i="31"/>
  <c r="G107" i="24" s="1"/>
  <c r="I9" i="27"/>
  <c r="AC85" i="32"/>
  <c r="Q10" i="32" s="1"/>
  <c r="C9" i="28"/>
  <c r="AV50" i="28"/>
  <c r="AJ78" i="28"/>
  <c r="AU72" i="28"/>
  <c r="M9" i="28" s="1"/>
  <c r="AI102" i="29"/>
  <c r="AT96" i="29"/>
  <c r="AB86" i="25"/>
  <c r="P11" i="25" s="1"/>
  <c r="P22" i="25" s="1"/>
  <c r="Q25" i="24" s="1"/>
  <c r="AA66" i="28"/>
  <c r="AI60" i="28"/>
  <c r="AM102" i="27"/>
  <c r="J20" i="3"/>
  <c r="K9" i="24" s="1"/>
  <c r="J15" i="3"/>
  <c r="J26" i="3" s="1"/>
  <c r="K15" i="24" s="1"/>
  <c r="AI60" i="29"/>
  <c r="AA66" i="29"/>
  <c r="AI102" i="28"/>
  <c r="AT96" i="28"/>
  <c r="K9" i="28"/>
  <c r="AT78" i="28"/>
  <c r="AB66" i="30"/>
  <c r="AJ60" i="30"/>
  <c r="AC87" i="25"/>
  <c r="Q12" i="25" s="1"/>
  <c r="Q23" i="25" s="1"/>
  <c r="R26" i="24" s="1"/>
  <c r="B15" i="32"/>
  <c r="B20" i="32"/>
  <c r="C121" i="24" s="1"/>
  <c r="AL50" i="27"/>
  <c r="AJ64" i="30"/>
  <c r="I13" i="30" s="1"/>
  <c r="I24" i="30" s="1"/>
  <c r="J97" i="24" s="1"/>
  <c r="AJ78" i="25"/>
  <c r="AW47" i="29"/>
  <c r="G15" i="26"/>
  <c r="G26" i="26" s="1"/>
  <c r="H43" i="24" s="1"/>
  <c r="G20" i="26"/>
  <c r="H37" i="24" s="1"/>
  <c r="D9" i="30"/>
  <c r="AW50" i="30"/>
  <c r="B15" i="30"/>
  <c r="B20" i="30"/>
  <c r="C93" i="24" s="1"/>
  <c r="AT99" i="27"/>
  <c r="T12" i="27" s="1"/>
  <c r="T23" i="27" s="1"/>
  <c r="U54" i="24" s="1"/>
  <c r="Q20" i="30"/>
  <c r="R93" i="24" s="1"/>
  <c r="O15" i="29"/>
  <c r="O26" i="29" s="1"/>
  <c r="P85" i="24" s="1"/>
  <c r="AP50" i="25"/>
  <c r="O22" i="31"/>
  <c r="P109" i="24" s="1"/>
  <c r="O15" i="31"/>
  <c r="O26" i="31" s="1"/>
  <c r="P113" i="24" s="1"/>
  <c r="AF66" i="30"/>
  <c r="J15" i="29"/>
  <c r="J26" i="29" s="1"/>
  <c r="K85" i="24" s="1"/>
  <c r="J20" i="29"/>
  <c r="K79" i="24" s="1"/>
  <c r="J15" i="27"/>
  <c r="J26" i="27" s="1"/>
  <c r="K57" i="24" s="1"/>
  <c r="J20" i="27"/>
  <c r="K51" i="24" s="1"/>
  <c r="AI102" i="27"/>
  <c r="AT96" i="27"/>
  <c r="B20" i="26"/>
  <c r="C37" i="24" s="1"/>
  <c r="B15" i="26"/>
  <c r="B15" i="3"/>
  <c r="B20" i="3"/>
  <c r="C9" i="24" s="1"/>
  <c r="AT102" i="25"/>
  <c r="S9" i="25"/>
  <c r="S15" i="25" s="1"/>
  <c r="S26" i="25" s="1"/>
  <c r="T29" i="24" s="1"/>
  <c r="AT78" i="29"/>
  <c r="K9" i="29"/>
  <c r="AB87" i="25"/>
  <c r="P12" i="25" s="1"/>
  <c r="P23" i="25" s="1"/>
  <c r="Q26" i="24" s="1"/>
  <c r="AV50" i="27"/>
  <c r="C9" i="27"/>
  <c r="AW47" i="27"/>
  <c r="G15" i="32"/>
  <c r="G26" i="32" s="1"/>
  <c r="H127" i="24" s="1"/>
  <c r="G20" i="32"/>
  <c r="H121" i="24" s="1"/>
  <c r="F15" i="30"/>
  <c r="F26" i="30" s="1"/>
  <c r="G99" i="24" s="1"/>
  <c r="F20" i="30"/>
  <c r="G93" i="24" s="1"/>
  <c r="AL50" i="29"/>
  <c r="AI78" i="30"/>
  <c r="Q22" i="26"/>
  <c r="R39" i="24" s="1"/>
  <c r="B15" i="28"/>
  <c r="B20" i="28"/>
  <c r="C65" i="24" s="1"/>
  <c r="C14" i="32"/>
  <c r="AV50" i="32"/>
  <c r="AU75" i="28"/>
  <c r="M12" i="28" s="1"/>
  <c r="M23" i="28" s="1"/>
  <c r="N68" i="24" s="1"/>
  <c r="AJ63" i="29"/>
  <c r="I12" i="29" s="1"/>
  <c r="I23" i="29" s="1"/>
  <c r="J82" i="24" s="1"/>
  <c r="AT75" i="25"/>
  <c r="L12" i="25" s="1"/>
  <c r="L23" i="25" s="1"/>
  <c r="M26" i="24" s="1"/>
  <c r="F15" i="29"/>
  <c r="F26" i="29" s="1"/>
  <c r="G85" i="24" s="1"/>
  <c r="F20" i="29"/>
  <c r="G79" i="24" s="1"/>
  <c r="AN78" i="26"/>
  <c r="S10" i="30"/>
  <c r="S15" i="30" s="1"/>
  <c r="S26" i="30" s="1"/>
  <c r="T99" i="24" s="1"/>
  <c r="AT102" i="30"/>
  <c r="AW47" i="28"/>
  <c r="AK50" i="28"/>
  <c r="AP50" i="30"/>
  <c r="AT78" i="25"/>
  <c r="K9" i="25"/>
  <c r="B15" i="31"/>
  <c r="B20" i="31"/>
  <c r="C107" i="24" s="1"/>
  <c r="G15" i="31"/>
  <c r="G26" i="31" s="1"/>
  <c r="H113" i="24" s="1"/>
  <c r="G20" i="31"/>
  <c r="H107" i="24" s="1"/>
  <c r="AT97" i="32"/>
  <c r="AC88" i="30"/>
  <c r="Q13" i="30" s="1"/>
  <c r="Q24" i="30" s="1"/>
  <c r="R97" i="24" s="1"/>
  <c r="AB89" i="29"/>
  <c r="P14" i="29" s="1"/>
  <c r="P25" i="29" s="1"/>
  <c r="Q84" i="24" s="1"/>
  <c r="H12" i="25"/>
  <c r="AI66" i="25"/>
  <c r="O21" i="32"/>
  <c r="P122" i="24" s="1"/>
  <c r="O15" i="32"/>
  <c r="O26" i="32" s="1"/>
  <c r="P127" i="24" s="1"/>
  <c r="AC88" i="31"/>
  <c r="Q13" i="31" s="1"/>
  <c r="Q24" i="31" s="1"/>
  <c r="R111" i="24" s="1"/>
  <c r="AB89" i="27"/>
  <c r="P14" i="27" s="1"/>
  <c r="P25" i="27" s="1"/>
  <c r="Q56" i="24" s="1"/>
  <c r="AJ66" i="28"/>
  <c r="I9" i="28"/>
  <c r="AC87" i="29"/>
  <c r="Q12" i="29" s="1"/>
  <c r="Q23" i="29" s="1"/>
  <c r="R82" i="24" s="1"/>
  <c r="AJ61" i="31"/>
  <c r="I10" i="31" s="1"/>
  <c r="P20" i="25"/>
  <c r="Q23" i="24" s="1"/>
  <c r="AW49" i="25"/>
  <c r="AC85" i="31"/>
  <c r="Q10" i="31" s="1"/>
  <c r="H9" i="32"/>
  <c r="AI66" i="32"/>
  <c r="AI66" i="26"/>
  <c r="AE66" i="32"/>
  <c r="AJ63" i="27"/>
  <c r="I12" i="27" s="1"/>
  <c r="I23" i="27" s="1"/>
  <c r="J54" i="24" s="1"/>
  <c r="AU99" i="27"/>
  <c r="U12" i="27" s="1"/>
  <c r="U23" i="27" s="1"/>
  <c r="V54" i="24" s="1"/>
  <c r="AT73" i="26"/>
  <c r="O22" i="30"/>
  <c r="P95" i="24" s="1"/>
  <c r="O15" i="30"/>
  <c r="O26" i="30" s="1"/>
  <c r="P99" i="24" s="1"/>
  <c r="S9" i="27"/>
  <c r="S15" i="27" s="1"/>
  <c r="S26" i="27" s="1"/>
  <c r="T57" i="24" s="1"/>
  <c r="AT102" i="27"/>
  <c r="P20" i="31"/>
  <c r="Q107" i="24" s="1"/>
  <c r="AK50" i="26"/>
  <c r="S9" i="28"/>
  <c r="S15" i="28" s="1"/>
  <c r="S26" i="28" s="1"/>
  <c r="T71" i="24" s="1"/>
  <c r="AT102" i="28"/>
  <c r="AB66" i="31"/>
  <c r="AJ60" i="31"/>
  <c r="H9" i="31"/>
  <c r="B15" i="25"/>
  <c r="B20" i="25"/>
  <c r="C23" i="24" s="1"/>
  <c r="H15" i="26"/>
  <c r="H26" i="26" s="1"/>
  <c r="I43" i="24" s="1"/>
  <c r="H20" i="26"/>
  <c r="I37" i="24" s="1"/>
  <c r="AH66" i="25"/>
  <c r="AE66" i="25"/>
  <c r="AB87" i="28"/>
  <c r="P12" i="28" s="1"/>
  <c r="P23" i="28" s="1"/>
  <c r="Q68" i="24" s="1"/>
  <c r="AL50" i="32"/>
  <c r="AT73" i="31"/>
  <c r="AT73" i="32"/>
  <c r="C14" i="30"/>
  <c r="AV50" i="30"/>
  <c r="S9" i="26"/>
  <c r="P15" i="30"/>
  <c r="P26" i="30" s="1"/>
  <c r="Q99" i="24" s="1"/>
  <c r="AI78" i="29"/>
  <c r="AT72" i="29"/>
  <c r="B15" i="27"/>
  <c r="B20" i="27"/>
  <c r="C51" i="24" s="1"/>
  <c r="F15" i="32"/>
  <c r="F26" i="32" s="1"/>
  <c r="G127" i="24" s="1"/>
  <c r="F20" i="32"/>
  <c r="G121" i="24" s="1"/>
  <c r="J15" i="28"/>
  <c r="J26" i="28" s="1"/>
  <c r="K71" i="24" s="1"/>
  <c r="J20" i="28"/>
  <c r="K65" i="24" s="1"/>
  <c r="AN78" i="31"/>
  <c r="AF66" i="31"/>
  <c r="AU97" i="25"/>
  <c r="U10" i="25" s="1"/>
  <c r="AT74" i="26"/>
  <c r="L11" i="26" s="1"/>
  <c r="L22" i="26" s="1"/>
  <c r="M39" i="24" s="1"/>
  <c r="AT100" i="32"/>
  <c r="T13" i="32" s="1"/>
  <c r="AI60" i="27"/>
  <c r="AA66" i="27"/>
  <c r="K9" i="27"/>
  <c r="AT78" i="27"/>
  <c r="G15" i="25"/>
  <c r="G26" i="25" s="1"/>
  <c r="H29" i="24" s="1"/>
  <c r="G20" i="25"/>
  <c r="H23" i="24" s="1"/>
  <c r="F20" i="3"/>
  <c r="G9" i="24" s="1"/>
  <c r="F15" i="3"/>
  <c r="F26" i="3" s="1"/>
  <c r="G15" i="24" s="1"/>
  <c r="AE66" i="26"/>
  <c r="J15" i="25"/>
  <c r="J26" i="25" s="1"/>
  <c r="K29" i="24" s="1"/>
  <c r="J20" i="25"/>
  <c r="K23" i="24" s="1"/>
  <c r="G15" i="29"/>
  <c r="G26" i="29" s="1"/>
  <c r="H85" i="24" s="1"/>
  <c r="G20" i="29"/>
  <c r="H79" i="24" s="1"/>
  <c r="AM78" i="29"/>
  <c r="K10" i="30"/>
  <c r="AT78" i="30"/>
  <c r="AC84" i="28"/>
  <c r="Q9" i="28" s="1"/>
  <c r="AT99" i="29"/>
  <c r="T12" i="29" s="1"/>
  <c r="T23" i="29" s="1"/>
  <c r="U82" i="24" s="1"/>
  <c r="AP50" i="26"/>
  <c r="O15" i="25"/>
  <c r="O26" i="25" s="1"/>
  <c r="P29" i="24" s="1"/>
  <c r="AE66" i="27"/>
  <c r="AJ102" i="30"/>
  <c r="AI102" i="30"/>
  <c r="K9" i="26"/>
  <c r="AT78" i="26"/>
  <c r="C14" i="31"/>
  <c r="AV50" i="31"/>
  <c r="AX46" i="30"/>
  <c r="E11" i="30" s="1"/>
  <c r="AT97" i="25"/>
  <c r="AT76" i="25"/>
  <c r="L13" i="25" s="1"/>
  <c r="L24" i="25" s="1"/>
  <c r="M27" i="24" s="1"/>
  <c r="S9" i="29"/>
  <c r="S15" i="29" s="1"/>
  <c r="S26" i="29" s="1"/>
  <c r="T85" i="24" s="1"/>
  <c r="AT102" i="29"/>
  <c r="AM99" i="29"/>
  <c r="AU99" i="29" s="1"/>
  <c r="U12" i="29" s="1"/>
  <c r="U23" i="29" s="1"/>
  <c r="V82" i="24" s="1"/>
  <c r="AI102" i="26"/>
  <c r="AT97" i="26"/>
  <c r="AM78" i="28"/>
  <c r="S10" i="32"/>
  <c r="S15" i="32" s="1"/>
  <c r="S26" i="32" s="1"/>
  <c r="T127" i="24" s="1"/>
  <c r="AT102" i="32"/>
  <c r="AU96" i="29"/>
  <c r="U9" i="29" s="1"/>
  <c r="AE66" i="30"/>
  <c r="AJ102" i="27"/>
  <c r="AU96" i="27"/>
  <c r="U9" i="27" s="1"/>
  <c r="H9" i="30"/>
  <c r="AI66" i="30"/>
  <c r="Q22" i="25"/>
  <c r="R25" i="24" s="1"/>
  <c r="AJ78" i="32"/>
  <c r="P20" i="26"/>
  <c r="Q37" i="24" s="1"/>
  <c r="AJ60" i="32"/>
  <c r="AF66" i="32"/>
  <c r="AL50" i="26"/>
  <c r="AH66" i="30"/>
  <c r="AJ78" i="29"/>
  <c r="AU72" i="29"/>
  <c r="M9" i="29" s="1"/>
  <c r="AK50" i="29"/>
  <c r="I9" i="25"/>
  <c r="AN78" i="25"/>
  <c r="F15" i="28"/>
  <c r="F26" i="28" s="1"/>
  <c r="G71" i="24" s="1"/>
  <c r="F20" i="28"/>
  <c r="G65" i="24" s="1"/>
  <c r="B15" i="29"/>
  <c r="B20" i="29"/>
  <c r="C79" i="24" s="1"/>
  <c r="F15" i="26"/>
  <c r="F26" i="26" s="1"/>
  <c r="G43" i="24" s="1"/>
  <c r="F20" i="26"/>
  <c r="G37" i="24" s="1"/>
  <c r="D9" i="26"/>
  <c r="AI78" i="28"/>
  <c r="AT72" i="28"/>
  <c r="AT78" i="31"/>
  <c r="AT97" i="31"/>
  <c r="G15" i="27"/>
  <c r="G26" i="27" s="1"/>
  <c r="H57" i="24" s="1"/>
  <c r="G20" i="27"/>
  <c r="H51" i="24" s="1"/>
  <c r="F15" i="27"/>
  <c r="F26" i="27" s="1"/>
  <c r="G57" i="24" s="1"/>
  <c r="F20" i="27"/>
  <c r="G51" i="24" s="1"/>
  <c r="AK50" i="25"/>
  <c r="AF66" i="26"/>
  <c r="AB66" i="32"/>
  <c r="G15" i="30"/>
  <c r="G26" i="30" s="1"/>
  <c r="H99" i="24" s="1"/>
  <c r="G20" i="30"/>
  <c r="H93" i="24" s="1"/>
  <c r="AM102" i="29"/>
  <c r="AN78" i="29"/>
  <c r="AL50" i="25"/>
  <c r="AK50" i="27"/>
  <c r="AB87" i="27"/>
  <c r="P12" i="27" s="1"/>
  <c r="P23" i="27" s="1"/>
  <c r="Q54" i="24" s="1"/>
  <c r="AS99" i="26"/>
  <c r="S12" i="26" s="1"/>
  <c r="S23" i="26" s="1"/>
  <c r="T40" i="24" s="1"/>
  <c r="O15" i="26"/>
  <c r="O26" i="26" s="1"/>
  <c r="P43" i="24" s="1"/>
  <c r="AJ102" i="28"/>
  <c r="AJ78" i="27"/>
  <c r="AU72" i="27"/>
  <c r="M9" i="27" s="1"/>
  <c r="AF66" i="25"/>
  <c r="S12" i="31"/>
  <c r="AT102" i="31"/>
  <c r="AL99" i="25"/>
  <c r="AM102" i="25" s="1"/>
  <c r="K13" i="32"/>
  <c r="AT78" i="32"/>
  <c r="I9" i="29"/>
  <c r="AT75" i="27"/>
  <c r="L12" i="27" s="1"/>
  <c r="L23" i="27" s="1"/>
  <c r="M54" i="24" s="1"/>
  <c r="AM78" i="27"/>
  <c r="G15" i="28"/>
  <c r="G26" i="28" s="1"/>
  <c r="H71" i="24" s="1"/>
  <c r="G20" i="28"/>
  <c r="H65" i="24" s="1"/>
  <c r="AB66" i="27"/>
  <c r="I9" i="26"/>
  <c r="AC87" i="27"/>
  <c r="Q12" i="27" s="1"/>
  <c r="Q23" i="27" s="1"/>
  <c r="R54" i="24" s="1"/>
  <c r="J15" i="26"/>
  <c r="J26" i="26" s="1"/>
  <c r="K43" i="24" s="1"/>
  <c r="J20" i="26"/>
  <c r="K37" i="24" s="1"/>
  <c r="C9" i="29"/>
  <c r="AV50" i="29"/>
  <c r="AX46" i="31"/>
  <c r="E11" i="31" s="1"/>
  <c r="AT73" i="25"/>
  <c r="AJ65" i="26"/>
  <c r="I14" i="26" s="1"/>
  <c r="E20" i="27"/>
  <c r="F51" i="24" s="1"/>
  <c r="L20" i="30"/>
  <c r="M93" i="24" s="1"/>
  <c r="E9" i="32"/>
  <c r="D20" i="28"/>
  <c r="E65" i="24" s="1"/>
  <c r="L20" i="32"/>
  <c r="M121" i="24" s="1"/>
  <c r="E9" i="31"/>
  <c r="L20" i="31"/>
  <c r="M107" i="24" s="1"/>
  <c r="L20" i="25"/>
  <c r="M23" i="24" s="1"/>
  <c r="E9" i="29"/>
  <c r="AX50" i="29"/>
  <c r="E9" i="25"/>
  <c r="M20" i="32"/>
  <c r="N121" i="24" s="1"/>
  <c r="D15" i="32"/>
  <c r="D20" i="32"/>
  <c r="E121" i="24" s="1"/>
  <c r="M20" i="31"/>
  <c r="N107" i="24" s="1"/>
  <c r="D15" i="31"/>
  <c r="D20" i="31"/>
  <c r="E107" i="24" s="1"/>
  <c r="L20" i="26"/>
  <c r="M37" i="24" s="1"/>
  <c r="D20" i="27"/>
  <c r="E51" i="24" s="1"/>
  <c r="E9" i="30"/>
  <c r="M20" i="30"/>
  <c r="N93" i="24" s="1"/>
  <c r="M20" i="25"/>
  <c r="N23" i="24" s="1"/>
  <c r="D20" i="25"/>
  <c r="E23" i="24" s="1"/>
  <c r="E9" i="28"/>
  <c r="D20" i="29"/>
  <c r="E79" i="24" s="1"/>
  <c r="AB86" i="3"/>
  <c r="P11" i="3" s="1"/>
  <c r="P22" i="3" s="1"/>
  <c r="Q11" i="24" s="1"/>
  <c r="AB87" i="3"/>
  <c r="P12" i="3" s="1"/>
  <c r="P23" i="3" s="1"/>
  <c r="Q12" i="24" s="1"/>
  <c r="Q15" i="3"/>
  <c r="Q26" i="3" s="1"/>
  <c r="R15" i="24" s="1"/>
  <c r="AN102" i="3"/>
  <c r="AM78" i="3"/>
  <c r="AU76" i="3"/>
  <c r="M13" i="3" s="1"/>
  <c r="AS99" i="3"/>
  <c r="AL102" i="3"/>
  <c r="L20" i="3"/>
  <c r="M9" i="24" s="1"/>
  <c r="AB88" i="3"/>
  <c r="P13" i="3" s="1"/>
  <c r="P24" i="3" s="1"/>
  <c r="Q13" i="24" s="1"/>
  <c r="AT73" i="3"/>
  <c r="AI78" i="3"/>
  <c r="E9" i="3"/>
  <c r="AX50" i="3"/>
  <c r="AT76" i="3"/>
  <c r="L13" i="3" s="1"/>
  <c r="L24" i="3" s="1"/>
  <c r="M13" i="24" s="1"/>
  <c r="AW50" i="3"/>
  <c r="AL99" i="3"/>
  <c r="O15" i="3"/>
  <c r="O26" i="3" s="1"/>
  <c r="P15" i="24" s="1"/>
  <c r="K9" i="3"/>
  <c r="AT78" i="3"/>
  <c r="AT75" i="3"/>
  <c r="L12" i="3" s="1"/>
  <c r="L23" i="3" s="1"/>
  <c r="M12" i="24" s="1"/>
  <c r="B25" i="1"/>
  <c r="C25" i="1"/>
  <c r="D25" i="1"/>
  <c r="E25" i="1"/>
  <c r="F25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C24" i="1"/>
  <c r="D24" i="1"/>
  <c r="E24" i="1"/>
  <c r="F24" i="1"/>
  <c r="B21" i="1"/>
  <c r="B22" i="1"/>
  <c r="B23" i="1"/>
  <c r="B10" i="21"/>
  <c r="B20" i="1"/>
  <c r="F9" i="1"/>
  <c r="F23" i="1" s="1"/>
  <c r="B26" i="27" l="1"/>
  <c r="C57" i="24" s="1"/>
  <c r="C10" i="21"/>
  <c r="B12" i="21"/>
  <c r="B26" i="28" s="1"/>
  <c r="C71" i="24" s="1"/>
  <c r="B24" i="31"/>
  <c r="C111" i="24" s="1"/>
  <c r="B24" i="28"/>
  <c r="C69" i="24" s="1"/>
  <c r="B24" i="25"/>
  <c r="C27" i="24" s="1"/>
  <c r="B24" i="30"/>
  <c r="C97" i="24" s="1"/>
  <c r="B24" i="26"/>
  <c r="C41" i="24" s="1"/>
  <c r="B24" i="32"/>
  <c r="C125" i="24" s="1"/>
  <c r="B24" i="29"/>
  <c r="C83" i="24" s="1"/>
  <c r="B24" i="27"/>
  <c r="C55" i="24" s="1"/>
  <c r="B26" i="26"/>
  <c r="C43" i="24" s="1"/>
  <c r="B26" i="30"/>
  <c r="C99" i="24" s="1"/>
  <c r="U15" i="27"/>
  <c r="U26" i="27" s="1"/>
  <c r="V57" i="24" s="1"/>
  <c r="P15" i="31"/>
  <c r="P26" i="31" s="1"/>
  <c r="Q113" i="24" s="1"/>
  <c r="M15" i="32"/>
  <c r="M26" i="32" s="1"/>
  <c r="N127" i="24" s="1"/>
  <c r="M15" i="30"/>
  <c r="M26" i="30" s="1"/>
  <c r="N99" i="24" s="1"/>
  <c r="P15" i="32"/>
  <c r="P26" i="32" s="1"/>
  <c r="Q127" i="24" s="1"/>
  <c r="AM102" i="26"/>
  <c r="T15" i="30"/>
  <c r="T26" i="30" s="1"/>
  <c r="U99" i="24" s="1"/>
  <c r="AJ66" i="29"/>
  <c r="AU102" i="30"/>
  <c r="M15" i="26"/>
  <c r="M26" i="26" s="1"/>
  <c r="N43" i="24" s="1"/>
  <c r="U15" i="31"/>
  <c r="U26" i="31" s="1"/>
  <c r="V113" i="24" s="1"/>
  <c r="M15" i="25"/>
  <c r="M26" i="25" s="1"/>
  <c r="N29" i="24" s="1"/>
  <c r="AX50" i="25"/>
  <c r="AU99" i="28"/>
  <c r="U12" i="28" s="1"/>
  <c r="U23" i="28" s="1"/>
  <c r="V68" i="24" s="1"/>
  <c r="Q15" i="26"/>
  <c r="Q26" i="26" s="1"/>
  <c r="R43" i="24" s="1"/>
  <c r="Q15" i="25"/>
  <c r="Q26" i="25" s="1"/>
  <c r="R29" i="24" s="1"/>
  <c r="U15" i="32"/>
  <c r="U26" i="32" s="1"/>
  <c r="V127" i="24" s="1"/>
  <c r="U15" i="3"/>
  <c r="U26" i="3" s="1"/>
  <c r="V15" i="24" s="1"/>
  <c r="AX50" i="32"/>
  <c r="AJ66" i="3"/>
  <c r="E15" i="27"/>
  <c r="AI66" i="31"/>
  <c r="AW50" i="26"/>
  <c r="AX50" i="26"/>
  <c r="AI66" i="3"/>
  <c r="AU99" i="25"/>
  <c r="U12" i="25" s="1"/>
  <c r="U23" i="25" s="1"/>
  <c r="V26" i="24" s="1"/>
  <c r="AJ66" i="26"/>
  <c r="AX50" i="27"/>
  <c r="AX50" i="28"/>
  <c r="AJ66" i="25"/>
  <c r="U15" i="30"/>
  <c r="U26" i="30" s="1"/>
  <c r="V99" i="24" s="1"/>
  <c r="AT99" i="28"/>
  <c r="T12" i="28" s="1"/>
  <c r="T23" i="28" s="1"/>
  <c r="U68" i="24" s="1"/>
  <c r="M15" i="31"/>
  <c r="M26" i="31" s="1"/>
  <c r="N113" i="24" s="1"/>
  <c r="AN102" i="29"/>
  <c r="L10" i="30"/>
  <c r="AU78" i="30"/>
  <c r="U23" i="26"/>
  <c r="V40" i="24" s="1"/>
  <c r="U15" i="26"/>
  <c r="U26" i="26" s="1"/>
  <c r="V43" i="24" s="1"/>
  <c r="Q15" i="27"/>
  <c r="Q26" i="27" s="1"/>
  <c r="R57" i="24" s="1"/>
  <c r="U15" i="29"/>
  <c r="U26" i="29" s="1"/>
  <c r="V85" i="24" s="1"/>
  <c r="P15" i="26"/>
  <c r="P26" i="26" s="1"/>
  <c r="Q43" i="24" s="1"/>
  <c r="AX50" i="31"/>
  <c r="AT99" i="25"/>
  <c r="T12" i="25" s="1"/>
  <c r="T23" i="25" s="1"/>
  <c r="U26" i="24" s="1"/>
  <c r="Q15" i="29"/>
  <c r="Q26" i="29" s="1"/>
  <c r="R85" i="24" s="1"/>
  <c r="AN102" i="26"/>
  <c r="P15" i="27"/>
  <c r="P26" i="27" s="1"/>
  <c r="Q57" i="24" s="1"/>
  <c r="L9" i="29"/>
  <c r="AU78" i="29"/>
  <c r="I15" i="29"/>
  <c r="I26" i="29" s="1"/>
  <c r="J85" i="24" s="1"/>
  <c r="I20" i="29"/>
  <c r="J79" i="24" s="1"/>
  <c r="T10" i="26"/>
  <c r="T15" i="26" s="1"/>
  <c r="T26" i="26" s="1"/>
  <c r="U43" i="24" s="1"/>
  <c r="AU102" i="26"/>
  <c r="K15" i="26"/>
  <c r="K26" i="26" s="1"/>
  <c r="L43" i="24" s="1"/>
  <c r="K20" i="26"/>
  <c r="L37" i="24" s="1"/>
  <c r="L10" i="32"/>
  <c r="AU78" i="32"/>
  <c r="H15" i="31"/>
  <c r="H26" i="31" s="1"/>
  <c r="I113" i="24" s="1"/>
  <c r="H20" i="31"/>
  <c r="I107" i="24" s="1"/>
  <c r="L10" i="26"/>
  <c r="AU78" i="26"/>
  <c r="H23" i="25"/>
  <c r="I26" i="24" s="1"/>
  <c r="H15" i="25"/>
  <c r="H26" i="25" s="1"/>
  <c r="I29" i="24" s="1"/>
  <c r="C25" i="32"/>
  <c r="D126" i="24" s="1"/>
  <c r="C15" i="32"/>
  <c r="D12" i="27"/>
  <c r="AW50" i="27"/>
  <c r="AU102" i="27"/>
  <c r="T9" i="27"/>
  <c r="T15" i="27" s="1"/>
  <c r="T26" i="27" s="1"/>
  <c r="U57" i="24" s="1"/>
  <c r="Q15" i="30"/>
  <c r="Q26" i="30" s="1"/>
  <c r="R99" i="24" s="1"/>
  <c r="I15" i="25"/>
  <c r="I26" i="25" s="1"/>
  <c r="J29" i="24" s="1"/>
  <c r="I20" i="25"/>
  <c r="J23" i="24" s="1"/>
  <c r="Q21" i="32"/>
  <c r="R122" i="24" s="1"/>
  <c r="Q15" i="32"/>
  <c r="Q26" i="32" s="1"/>
  <c r="R127" i="24" s="1"/>
  <c r="C20" i="29"/>
  <c r="D79" i="24" s="1"/>
  <c r="C15" i="29"/>
  <c r="K15" i="27"/>
  <c r="K26" i="27" s="1"/>
  <c r="L57" i="24" s="1"/>
  <c r="K20" i="27"/>
  <c r="L51" i="24" s="1"/>
  <c r="T10" i="32"/>
  <c r="T15" i="32" s="1"/>
  <c r="T26" i="32" s="1"/>
  <c r="U127" i="24" s="1"/>
  <c r="AU102" i="32"/>
  <c r="AJ66" i="27"/>
  <c r="I9" i="31"/>
  <c r="AJ66" i="31"/>
  <c r="M15" i="29"/>
  <c r="M26" i="29" s="1"/>
  <c r="N85" i="24" s="1"/>
  <c r="M20" i="29"/>
  <c r="N79" i="24" s="1"/>
  <c r="H15" i="30"/>
  <c r="H26" i="30" s="1"/>
  <c r="I99" i="24" s="1"/>
  <c r="H20" i="30"/>
  <c r="I93" i="24" s="1"/>
  <c r="I15" i="28"/>
  <c r="I26" i="28" s="1"/>
  <c r="J71" i="24" s="1"/>
  <c r="I20" i="28"/>
  <c r="J65" i="24" s="1"/>
  <c r="K15" i="29"/>
  <c r="K26" i="29" s="1"/>
  <c r="L85" i="24" s="1"/>
  <c r="K20" i="29"/>
  <c r="L79" i="24" s="1"/>
  <c r="AJ66" i="30"/>
  <c r="I9" i="30"/>
  <c r="I15" i="27"/>
  <c r="I26" i="27" s="1"/>
  <c r="J57" i="24" s="1"/>
  <c r="I20" i="27"/>
  <c r="J51" i="24" s="1"/>
  <c r="D15" i="30"/>
  <c r="D20" i="30"/>
  <c r="E93" i="24" s="1"/>
  <c r="AI66" i="28"/>
  <c r="H9" i="28"/>
  <c r="T10" i="31"/>
  <c r="T15" i="31" s="1"/>
  <c r="T26" i="31" s="1"/>
  <c r="U113" i="24" s="1"/>
  <c r="AU102" i="31"/>
  <c r="Q15" i="28"/>
  <c r="Q26" i="28" s="1"/>
  <c r="R71" i="24" s="1"/>
  <c r="Q20" i="28"/>
  <c r="R65" i="24" s="1"/>
  <c r="P15" i="28"/>
  <c r="P26" i="28" s="1"/>
  <c r="Q71" i="24" s="1"/>
  <c r="H15" i="32"/>
  <c r="H26" i="32" s="1"/>
  <c r="I127" i="24" s="1"/>
  <c r="H20" i="32"/>
  <c r="I121" i="24" s="1"/>
  <c r="K15" i="28"/>
  <c r="K26" i="28" s="1"/>
  <c r="L71" i="24" s="1"/>
  <c r="K20" i="28"/>
  <c r="L65" i="24" s="1"/>
  <c r="L9" i="27"/>
  <c r="AU78" i="27"/>
  <c r="L10" i="31"/>
  <c r="AU78" i="31"/>
  <c r="D12" i="28"/>
  <c r="AW50" i="28"/>
  <c r="K20" i="25"/>
  <c r="L23" i="24" s="1"/>
  <c r="K15" i="25"/>
  <c r="K26" i="25" s="1"/>
  <c r="L29" i="24" s="1"/>
  <c r="D12" i="29"/>
  <c r="AW50" i="29"/>
  <c r="AU102" i="28"/>
  <c r="T9" i="28"/>
  <c r="T15" i="28" s="1"/>
  <c r="T26" i="28" s="1"/>
  <c r="U71" i="24" s="1"/>
  <c r="T9" i="29"/>
  <c r="T15" i="29" s="1"/>
  <c r="T26" i="29" s="1"/>
  <c r="U85" i="24" s="1"/>
  <c r="AU102" i="29"/>
  <c r="I15" i="26"/>
  <c r="I26" i="26" s="1"/>
  <c r="J43" i="24" s="1"/>
  <c r="I20" i="26"/>
  <c r="J37" i="24" s="1"/>
  <c r="T10" i="25"/>
  <c r="AT102" i="26"/>
  <c r="AX50" i="30"/>
  <c r="AU78" i="28"/>
  <c r="L9" i="28"/>
  <c r="I9" i="32"/>
  <c r="AJ66" i="32"/>
  <c r="C25" i="31"/>
  <c r="D112" i="24" s="1"/>
  <c r="C15" i="31"/>
  <c r="S15" i="26"/>
  <c r="S26" i="26" s="1"/>
  <c r="T43" i="24" s="1"/>
  <c r="D14" i="25"/>
  <c r="AW50" i="25"/>
  <c r="C15" i="27"/>
  <c r="C20" i="27"/>
  <c r="D51" i="24" s="1"/>
  <c r="P15" i="29"/>
  <c r="P26" i="29" s="1"/>
  <c r="Q85" i="24" s="1"/>
  <c r="H9" i="27"/>
  <c r="AI66" i="27"/>
  <c r="S23" i="31"/>
  <c r="T110" i="24" s="1"/>
  <c r="S15" i="31"/>
  <c r="S26" i="31" s="1"/>
  <c r="T113" i="24" s="1"/>
  <c r="Q21" i="31"/>
  <c r="R108" i="24" s="1"/>
  <c r="Q15" i="31"/>
  <c r="Q26" i="31" s="1"/>
  <c r="R113" i="24" s="1"/>
  <c r="L10" i="25"/>
  <c r="AU78" i="25"/>
  <c r="M15" i="27"/>
  <c r="M26" i="27" s="1"/>
  <c r="N57" i="24" s="1"/>
  <c r="M20" i="27"/>
  <c r="N51" i="24" s="1"/>
  <c r="K21" i="30"/>
  <c r="L94" i="24" s="1"/>
  <c r="K15" i="30"/>
  <c r="K26" i="30" s="1"/>
  <c r="L99" i="24" s="1"/>
  <c r="M15" i="28"/>
  <c r="M26" i="28" s="1"/>
  <c r="N71" i="24" s="1"/>
  <c r="M20" i="28"/>
  <c r="N65" i="24" s="1"/>
  <c r="C15" i="28"/>
  <c r="C20" i="28"/>
  <c r="D65" i="24" s="1"/>
  <c r="K24" i="32"/>
  <c r="L125" i="24" s="1"/>
  <c r="K15" i="32"/>
  <c r="K26" i="32" s="1"/>
  <c r="L127" i="24" s="1"/>
  <c r="D15" i="26"/>
  <c r="D20" i="26"/>
  <c r="E37" i="24" s="1"/>
  <c r="C25" i="30"/>
  <c r="D98" i="24" s="1"/>
  <c r="C15" i="30"/>
  <c r="P15" i="25"/>
  <c r="P26" i="25" s="1"/>
  <c r="Q29" i="24" s="1"/>
  <c r="U15" i="28"/>
  <c r="U26" i="28" s="1"/>
  <c r="V71" i="24" s="1"/>
  <c r="H9" i="29"/>
  <c r="AI66" i="29"/>
  <c r="E15" i="31"/>
  <c r="E20" i="31"/>
  <c r="F107" i="24" s="1"/>
  <c r="E15" i="29"/>
  <c r="E20" i="29"/>
  <c r="F79" i="24" s="1"/>
  <c r="E15" i="26"/>
  <c r="E20" i="26"/>
  <c r="F37" i="24" s="1"/>
  <c r="E15" i="25"/>
  <c r="E20" i="25"/>
  <c r="F23" i="24" s="1"/>
  <c r="E15" i="32"/>
  <c r="E20" i="32"/>
  <c r="F121" i="24" s="1"/>
  <c r="E15" i="28"/>
  <c r="E20" i="28"/>
  <c r="F65" i="24" s="1"/>
  <c r="E15" i="30"/>
  <c r="E20" i="30"/>
  <c r="F93" i="24" s="1"/>
  <c r="M24" i="3"/>
  <c r="N13" i="24" s="1"/>
  <c r="M15" i="3"/>
  <c r="M26" i="3" s="1"/>
  <c r="N15" i="24" s="1"/>
  <c r="K15" i="3"/>
  <c r="K26" i="3" s="1"/>
  <c r="L15" i="24" s="1"/>
  <c r="K20" i="3"/>
  <c r="L9" i="24" s="1"/>
  <c r="S12" i="3"/>
  <c r="AT102" i="3"/>
  <c r="L10" i="3"/>
  <c r="AU78" i="3"/>
  <c r="AT99" i="3"/>
  <c r="AM102" i="3"/>
  <c r="P15" i="3"/>
  <c r="P26" i="3" s="1"/>
  <c r="Q15" i="24" s="1"/>
  <c r="B21" i="3"/>
  <c r="C10" i="24" s="1"/>
  <c r="C21" i="3"/>
  <c r="D10" i="24" s="1"/>
  <c r="D21" i="3"/>
  <c r="E10" i="24" s="1"/>
  <c r="E21" i="3"/>
  <c r="F10" i="24" s="1"/>
  <c r="B23" i="3"/>
  <c r="C12" i="24" s="1"/>
  <c r="C23" i="3"/>
  <c r="D12" i="24" s="1"/>
  <c r="D23" i="3"/>
  <c r="E12" i="24" s="1"/>
  <c r="E23" i="3"/>
  <c r="F12" i="24" s="1"/>
  <c r="B25" i="3"/>
  <c r="C14" i="24" s="1"/>
  <c r="C25" i="3"/>
  <c r="D14" i="24" s="1"/>
  <c r="D25" i="3"/>
  <c r="E14" i="24" s="1"/>
  <c r="E25" i="3"/>
  <c r="F14" i="24" s="1"/>
  <c r="B24" i="3"/>
  <c r="C13" i="24" s="1"/>
  <c r="B26" i="1"/>
  <c r="F26" i="1"/>
  <c r="D26" i="1"/>
  <c r="E26" i="1"/>
  <c r="C26" i="1"/>
  <c r="B26" i="29" l="1"/>
  <c r="C85" i="24" s="1"/>
  <c r="B26" i="31"/>
  <c r="C113" i="24" s="1"/>
  <c r="B26" i="25"/>
  <c r="C29" i="24" s="1"/>
  <c r="B26" i="32"/>
  <c r="C127" i="24" s="1"/>
  <c r="D10" i="21"/>
  <c r="C12" i="21"/>
  <c r="C26" i="28" s="1"/>
  <c r="D71" i="24" s="1"/>
  <c r="C24" i="31"/>
  <c r="D111" i="24" s="1"/>
  <c r="C24" i="32"/>
  <c r="D125" i="24" s="1"/>
  <c r="C24" i="29"/>
  <c r="D83" i="24" s="1"/>
  <c r="C24" i="25"/>
  <c r="D27" i="24" s="1"/>
  <c r="C24" i="26"/>
  <c r="D41" i="24" s="1"/>
  <c r="C24" i="27"/>
  <c r="D55" i="24" s="1"/>
  <c r="C24" i="28"/>
  <c r="D69" i="24" s="1"/>
  <c r="C24" i="30"/>
  <c r="D97" i="24" s="1"/>
  <c r="C26" i="30"/>
  <c r="D99" i="24" s="1"/>
  <c r="C26" i="32"/>
  <c r="D127" i="24" s="1"/>
  <c r="C24" i="3"/>
  <c r="D13" i="24" s="1"/>
  <c r="U15" i="25"/>
  <c r="U26" i="25" s="1"/>
  <c r="V29" i="24" s="1"/>
  <c r="T15" i="25"/>
  <c r="T26" i="25" s="1"/>
  <c r="U29" i="24" s="1"/>
  <c r="AU102" i="25"/>
  <c r="L21" i="30"/>
  <c r="M94" i="24" s="1"/>
  <c r="L15" i="30"/>
  <c r="L26" i="30" s="1"/>
  <c r="M99" i="24" s="1"/>
  <c r="I15" i="31"/>
  <c r="I26" i="31" s="1"/>
  <c r="J113" i="24" s="1"/>
  <c r="I20" i="31"/>
  <c r="J107" i="24" s="1"/>
  <c r="L21" i="32"/>
  <c r="M122" i="24" s="1"/>
  <c r="L15" i="32"/>
  <c r="L26" i="32" s="1"/>
  <c r="M127" i="24" s="1"/>
  <c r="D23" i="29"/>
  <c r="E82" i="24" s="1"/>
  <c r="D15" i="29"/>
  <c r="I15" i="30"/>
  <c r="I26" i="30" s="1"/>
  <c r="J99" i="24" s="1"/>
  <c r="I20" i="30"/>
  <c r="J93" i="24" s="1"/>
  <c r="H15" i="27"/>
  <c r="H26" i="27" s="1"/>
  <c r="I57" i="24" s="1"/>
  <c r="H20" i="27"/>
  <c r="I51" i="24" s="1"/>
  <c r="D23" i="27"/>
  <c r="E54" i="24" s="1"/>
  <c r="D15" i="27"/>
  <c r="D23" i="28"/>
  <c r="E68" i="24" s="1"/>
  <c r="D15" i="28"/>
  <c r="D25" i="25"/>
  <c r="E28" i="24" s="1"/>
  <c r="D15" i="25"/>
  <c r="H15" i="29"/>
  <c r="H26" i="29" s="1"/>
  <c r="I85" i="24" s="1"/>
  <c r="H20" i="29"/>
  <c r="I79" i="24" s="1"/>
  <c r="L21" i="25"/>
  <c r="M24" i="24" s="1"/>
  <c r="L15" i="25"/>
  <c r="L26" i="25" s="1"/>
  <c r="M29" i="24" s="1"/>
  <c r="L21" i="31"/>
  <c r="M108" i="24" s="1"/>
  <c r="L15" i="31"/>
  <c r="L26" i="31" s="1"/>
  <c r="M113" i="24" s="1"/>
  <c r="H15" i="28"/>
  <c r="H26" i="28" s="1"/>
  <c r="I71" i="24" s="1"/>
  <c r="H20" i="28"/>
  <c r="I65" i="24" s="1"/>
  <c r="L15" i="28"/>
  <c r="L26" i="28" s="1"/>
  <c r="M71" i="24" s="1"/>
  <c r="L20" i="28"/>
  <c r="M65" i="24" s="1"/>
  <c r="L15" i="27"/>
  <c r="L26" i="27" s="1"/>
  <c r="M57" i="24" s="1"/>
  <c r="L20" i="27"/>
  <c r="M51" i="24" s="1"/>
  <c r="L21" i="26"/>
  <c r="M38" i="24" s="1"/>
  <c r="L15" i="26"/>
  <c r="L26" i="26" s="1"/>
  <c r="M43" i="24" s="1"/>
  <c r="L15" i="29"/>
  <c r="L26" i="29" s="1"/>
  <c r="M85" i="24" s="1"/>
  <c r="L20" i="29"/>
  <c r="M79" i="24" s="1"/>
  <c r="I15" i="32"/>
  <c r="I26" i="32" s="1"/>
  <c r="J127" i="24" s="1"/>
  <c r="I20" i="32"/>
  <c r="J121" i="24" s="1"/>
  <c r="T12" i="3"/>
  <c r="AU102" i="3"/>
  <c r="S23" i="3"/>
  <c r="T12" i="24" s="1"/>
  <c r="S15" i="3"/>
  <c r="S26" i="3" s="1"/>
  <c r="T15" i="24" s="1"/>
  <c r="L21" i="3"/>
  <c r="M10" i="24" s="1"/>
  <c r="L15" i="3"/>
  <c r="L26" i="3" s="1"/>
  <c r="M15" i="24" s="1"/>
  <c r="C26" i="31" l="1"/>
  <c r="D113" i="24" s="1"/>
  <c r="C26" i="29"/>
  <c r="D85" i="24" s="1"/>
  <c r="C26" i="27"/>
  <c r="D57" i="24" s="1"/>
  <c r="D26" i="25"/>
  <c r="E29" i="24" s="1"/>
  <c r="E10" i="21"/>
  <c r="D12" i="21"/>
  <c r="D26" i="27" s="1"/>
  <c r="E57" i="24" s="1"/>
  <c r="D24" i="31"/>
  <c r="E111" i="24" s="1"/>
  <c r="D24" i="25"/>
  <c r="E27" i="24" s="1"/>
  <c r="D24" i="27"/>
  <c r="E55" i="24" s="1"/>
  <c r="D24" i="26"/>
  <c r="E41" i="24" s="1"/>
  <c r="D24" i="30"/>
  <c r="E97" i="24" s="1"/>
  <c r="D24" i="29"/>
  <c r="E83" i="24" s="1"/>
  <c r="D24" i="28"/>
  <c r="E69" i="24" s="1"/>
  <c r="D24" i="32"/>
  <c r="E125" i="24" s="1"/>
  <c r="D24" i="3"/>
  <c r="E13" i="24" s="1"/>
  <c r="C26" i="26"/>
  <c r="D43" i="24" s="1"/>
  <c r="C26" i="25"/>
  <c r="D29" i="24" s="1"/>
  <c r="T23" i="3"/>
  <c r="U12" i="24" s="1"/>
  <c r="T15" i="3"/>
  <c r="T26" i="3" s="1"/>
  <c r="U15" i="24" s="1"/>
  <c r="B26" i="3"/>
  <c r="C15" i="24" s="1"/>
  <c r="D15" i="3"/>
  <c r="D20" i="3"/>
  <c r="E9" i="24" s="1"/>
  <c r="C15" i="3"/>
  <c r="C26" i="3" s="1"/>
  <c r="D15" i="24" s="1"/>
  <c r="C20" i="3"/>
  <c r="D9" i="24" s="1"/>
  <c r="E15" i="3"/>
  <c r="E20" i="3"/>
  <c r="F9" i="24" s="1"/>
  <c r="D26" i="3" l="1"/>
  <c r="E15" i="24" s="1"/>
  <c r="D26" i="31"/>
  <c r="E113" i="24" s="1"/>
  <c r="D26" i="32"/>
  <c r="E127" i="24" s="1"/>
  <c r="D26" i="26"/>
  <c r="E43" i="24" s="1"/>
  <c r="D26" i="30"/>
  <c r="E99" i="24" s="1"/>
  <c r="D26" i="29"/>
  <c r="E85" i="24" s="1"/>
  <c r="E12" i="21"/>
  <c r="E26" i="3" s="1"/>
  <c r="F15" i="24" s="1"/>
  <c r="E24" i="29"/>
  <c r="F83" i="24" s="1"/>
  <c r="E24" i="27"/>
  <c r="F55" i="24" s="1"/>
  <c r="E24" i="28"/>
  <c r="F69" i="24" s="1"/>
  <c r="E24" i="26"/>
  <c r="F41" i="24" s="1"/>
  <c r="E24" i="30"/>
  <c r="F97" i="24" s="1"/>
  <c r="E24" i="31"/>
  <c r="F111" i="24" s="1"/>
  <c r="E24" i="32"/>
  <c r="F125" i="24" s="1"/>
  <c r="E24" i="25"/>
  <c r="F27" i="24" s="1"/>
  <c r="E24" i="3"/>
  <c r="F13" i="24" s="1"/>
  <c r="D26" i="28"/>
  <c r="E71" i="24" s="1"/>
  <c r="E26" i="30" l="1"/>
  <c r="F99" i="24" s="1"/>
  <c r="E26" i="31"/>
  <c r="F113" i="24" s="1"/>
  <c r="E26" i="29"/>
  <c r="F85" i="24" s="1"/>
  <c r="E26" i="32"/>
  <c r="F127" i="24" s="1"/>
  <c r="E26" i="25"/>
  <c r="F29" i="24" s="1"/>
  <c r="E26" i="27"/>
  <c r="F57" i="24" s="1"/>
  <c r="E26" i="28"/>
  <c r="F71" i="24" s="1"/>
  <c r="E26" i="26"/>
  <c r="F43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</authors>
  <commentList>
    <comment ref="B4" authorId="0" shapeId="0" xr:uid="{7C40042A-6BD7-409D-A18B-1E3F8B44220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Manual de Usos Consuntivos da Água no Brasil (ANA, 2021)</t>
        </r>
      </text>
    </comment>
    <comment ref="G4" authorId="0" shapeId="0" xr:uid="{F1731A43-B54E-41C2-8B5A-FCE37AD7251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A partir do Manual</t>
        </r>
      </text>
    </comment>
    <comment ref="K4" authorId="0" shapeId="0" xr:uid="{05E7D647-D088-414E-910F-28BDC573EA1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para alcançar índice de perdas de 25% até 2033 e 20% até 2040</t>
        </r>
      </text>
    </comment>
    <comment ref="B14" authorId="0" shapeId="0" xr:uid="{BBC80DB8-F90A-4462-A20C-880E1FC8334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Não contemplado no manual</t>
        </r>
      </text>
    </comment>
    <comment ref="G14" authorId="0" shapeId="0" xr:uid="{5278B61D-97A0-4D7F-93CF-7C719FC7DA1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Com base no Valor de Produção nos dois municípios que apresentam tendência de crescimento: Conceição de Macabu e Nova Friburgo</t>
        </r>
      </text>
    </comment>
    <comment ref="K14" authorId="0" shapeId="0" xr:uid="{229276C8-7592-4859-8269-FD2E5F15BD2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Definido como 0</t>
        </r>
      </text>
    </comment>
    <comment ref="B24" authorId="0" shapeId="0" xr:uid="{FFD77AB5-6D4B-41AD-BECC-04A6CF0D50C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Marisa Morita:
Manual de Usos Consuntivos da Água no Brasil (ANA, 2021)</t>
        </r>
      </text>
    </comment>
    <comment ref="G24" authorId="0" shapeId="0" xr:uid="{D4A09353-7244-4ED4-9971-BC9F9F65183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A partir do Manual</t>
        </r>
      </text>
    </comment>
    <comment ref="K24" authorId="0" shapeId="0" xr:uid="{E5FB18E2-A6C3-4C80-8662-D35AA81F2C5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Práticas de otimização do uso
Considerando práticas máximas de reúso -&gt; 14% de redução do consumo (Scarlati, 2013)
http://tpqb.eq.ufrj.br/download/reducao-de-consumo-de-agua-na-industria-petroquimica.pdf</t>
        </r>
      </text>
    </comment>
    <comment ref="G29" authorId="0" shapeId="0" xr:uid="{A9469404-864C-4F38-8B23-A8E7C580D16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Com base em regressão linear do VAB industrial
"T:\MA\MA2307_GRH\Z. Desenvolvimento\MA2307_META 04\Produto 08_Unificado\Potencial.Impacto\Bases de dados\proj vab.xlsx"</t>
        </r>
      </text>
    </comment>
    <comment ref="B34" authorId="0" shapeId="0" xr:uid="{564C9239-9F0C-479C-903B-E5220EB5796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Marisa Morita:
Manual de Usos Consuntivos da Água no Brasil (ANA, 2021)</t>
        </r>
      </text>
    </comment>
    <comment ref="G34" authorId="0" shapeId="0" xr:uid="{A9FC69B0-BB58-401C-9168-16D0FA8B42E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Manual</t>
        </r>
      </text>
    </comment>
    <comment ref="K34" authorId="0" shapeId="0" xr:uid="{E90AD247-775F-4EC8-9829-DB3F93FCF593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Práticas de otimização do uso: mudança de aspersão para gotejamento e/ou pivô central, se bem manejado pode melhorar até 40%. Supus 30% de melhoria ao longo do período.
PÁG. 2 : https://www1.ufrb.edu.br/neas/images/Artigos_NEAS/2005_3.pdf</t>
        </r>
      </text>
    </comment>
    <comment ref="B44" authorId="0" shapeId="0" xr:uid="{5B955828-5E98-4902-8B3B-B8B2C756105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Marisa Morita:
Manual de Usos Consuntivos da Água no Brasil (ANA, 2021)</t>
        </r>
      </text>
    </comment>
    <comment ref="G44" authorId="0" shapeId="0" xr:uid="{F048EAC3-A8B3-46D4-A86D-E14FFFA4D14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Manual: não considera nenhum aumento</t>
        </r>
      </text>
    </comment>
    <comment ref="K44" authorId="0" shapeId="0" xr:uid="{A9EDADD2-9C5C-4E30-B11D-C7B777A4EF0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Práticas de otimização do uso com resfriamento com aerocondensador - redução de até 90% do uso da água
(https://brasil.edf.com/pt-br/nf2 )
</t>
        </r>
      </text>
    </comment>
    <comment ref="G49" authorId="0" shapeId="0" xr:uid="{65EC743D-8A14-4DA8-9885-9801B548587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Com base em regressão linear do VAB industrial
"T:\MA\MA2307_GRH\Z. Desenvolvimento\MA2307_META 04\Produto 08_Unificado\Potencial.Impacto\Bases de dados\proj vab.xlsx"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3269A901-5174-4EB4-9FC8-03D21E4C28E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FDA23412-F3CB-4CF6-A1DC-21CEE055647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6D9FAC54-157E-4F5C-8F27-CAC4C08B0C13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7872F88A-A76F-4B7C-85B5-4017D3D8E8A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5A87B6BD-1147-4D0C-8E8B-39C69902F657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89D15EF9-5421-4E0F-88CF-AEBD1CBBD38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8C48D5A6-ABDB-4F0D-BE0A-41581A69172A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8A9AAA45-A2EC-4545-AC27-E76C98170AB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7295EAE6-288D-41FA-A381-261BE39D85A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086E98D8-59C9-4DB4-86DD-6B2726703F7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3CD1A7E8-3033-4BAD-9831-3BFE0777BDE6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B8947C49-1C4E-4B6F-A415-FDF26CD9099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3F1272CD-94A2-4300-81B1-A89F45DBB11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4ADA0652-CDF2-4C28-8B76-EA790701662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144B91C8-01EF-4F21-BBE3-73695190845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7ED3C1D1-EEDB-4174-99C9-72B193BCCD6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141124D8-C340-4B96-AEC6-4915CE8EEF9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A68B413D-B89A-4AB2-81B7-C2E17A4EF4C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FC39FA2A-4926-4F87-8588-BCB4E7BBC08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A4CC6CED-A3C3-43D5-94B1-54FB588C65C1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F3224DDF-05DC-4724-A481-3610D6FDE03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6F55B553-B4CC-44FA-88E6-5D630B543AC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113FCCEB-B969-40DF-87DA-03270D3BFCD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CA0FE2F8-D72D-4AF2-9723-76198BB4B93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A0B8ECEB-7856-41A0-9A78-42856CFE52C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847955A4-8973-4988-9E79-9ACCE37E63E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0F30510E-337A-42BD-A985-C13F028D5B3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FB6E07BB-EC6E-43AC-AE5B-753F452B5C9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AE840C1A-460E-40B5-857A-73E13C74CB4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43C7F773-B578-4651-9B1A-E4CF0A14096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710E1C78-6822-468C-8066-E79DE0A0518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44F2A0B9-C9AA-4278-AEBB-FF5E670A8EF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D0F3028E-8512-4DD8-A54E-452DB3BEDC8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14446BD3-75C1-4814-A1D6-9990BB2B97A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D32B6271-8975-47CE-AEE9-E5D916B255A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9EC7BC2A-1F82-4CC9-9543-6FF9E76BFA09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61BEED32-F02C-4805-9E77-36BDE843895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DDC38A30-8018-4C97-BE67-FAA1EA534FC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70F5A073-FDBE-4678-839C-3D322C30816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D5FD22F4-66A7-40D0-B534-5D072F20F74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0797C77E-604C-4F09-8B8B-1D01D746594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F96C936B-46B4-446B-AC8B-2FDC6B3FBE9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583EDFD0-00B5-4EE8-9393-7B6550EE293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9F04FD4B-06A3-4FB9-8B72-572851D46ECA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C4D7359F-4AD0-4CC8-A869-AF833B53391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2742AE14-3095-4AE8-8649-2DF9C01F78D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31FC414D-2F70-446A-9640-7555416D69E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0D03169E-DCA2-463C-B2EF-65341262A3E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A93015F6-F7AD-4E7D-BD15-5129ED2E7CA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C4044C1E-A977-4D67-BF2B-C17B6ADF9DC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79EA38BC-7A44-4DAB-83F8-52729104D260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F6CFD53C-A837-4FB4-884F-D54A2127BFC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AB285796-F5A1-4CAA-9DFC-AD2C4B1B3A30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ED4258A0-41EB-4E56-B4BB-64218D3242E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EC8C7B29-6ED3-4D3E-984F-0FFBAB81204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2CB4F7FB-BF36-42CB-9A29-C69C233872C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F1578F35-1EA7-4446-9216-D7FEA7B85ACD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1308519B-86F3-4ACC-AB47-6C4CD446D73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9D717006-C67C-49F4-B052-C5C69A5557F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1434BC5B-16A0-4475-9F21-86923786738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3BB7B428-35A0-4FB1-A7F0-67FD66E12A3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7DCBBF2C-E892-4DF4-9462-91C9773FE3E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158A10CE-AEE0-4109-844C-AA1D238A725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ADD9611C-C360-4A7B-B33D-AE1EF58CEDE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C8AC31EE-5FED-47E4-BA60-94B0271EB26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33BA194A-D54D-4979-B6EC-70879E7A6C20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3AACAD1D-32DB-444D-A3BD-A158B9951C5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BE5336BC-B5FA-497D-B0BA-C52ECC7F427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E02A2056-43C7-41C4-A1DF-5310E84FF90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7A024FDB-2B31-453E-822D-5260BCD1E72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FEC34B4C-262D-45DC-BD3D-DB4EE18EA10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E514C486-734D-4FBB-AC29-095B560E478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6267404F-B813-4C52-98BF-B0184670B40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BFC3FE96-DA5A-46D1-A012-6FB8E4D89E5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EAE0A134-41BB-4006-9E6E-EDA70EBD268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DABBF992-07AF-47BA-90A2-E08758615A2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585C2744-8359-4A53-9A18-DFBED8B8D7F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6F0F332E-B84A-4181-BA8D-6C67CCA1134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A9076B2D-3086-4D01-A886-459BBC6D74D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413FFE28-C974-4FC9-A15C-A52164E4B0A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9961824E-13CD-49C8-A4E3-0A78CF60E14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D8F2E327-7669-48C9-BE6F-C47F91A89350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DE9DBB95-4C66-4D3B-9D88-185A5F1A556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782A68BC-083D-4DB7-A68F-2A456F64746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E59275AB-1C13-4AD7-9818-37C307F53AC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96CC158C-6535-4EB9-B244-68A77A2AE7E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1243BB07-E192-49A2-A5AA-56831640CEE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EB87B325-FEE8-445B-874C-8610E6B106C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706D2B82-D613-4F18-814C-48A40E4FA9E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BF386A38-BFDD-4EAF-8A13-A485CF763110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028910E6-7813-4020-86AE-4B565DBC412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7D3F5D9E-5B51-4B7C-A70E-E83D12B37BC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</authors>
  <commentList>
    <comment ref="C7" authorId="0" shapeId="0" xr:uid="{3CA68D04-AF7A-41DE-900C-3CB9B0C3318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D7" authorId="0" shapeId="0" xr:uid="{AB2A7E42-C37E-4C07-A668-1DAD0E6E6F8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E7" authorId="0" shapeId="0" xr:uid="{60C4FF31-84EA-441B-AE7B-015AFAA56BF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M7" authorId="0" shapeId="0" xr:uid="{946B5CED-4F09-4BC0-B606-C958083E554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N7" authorId="0" shapeId="0" xr:uid="{484A3376-2CD5-46CA-B406-8C2ACF206EF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O7" authorId="0" shapeId="0" xr:uid="{6B0C844E-1FDE-49B2-BE77-56B60F3B63B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S7" authorId="0" shapeId="0" xr:uid="{E96C1EAF-4AF6-4031-A9F2-EE9F15FABAB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T7" authorId="0" shapeId="0" xr:uid="{78D68E8E-F451-4E00-97F8-8D79A918911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U7" authorId="0" shapeId="0" xr:uid="{F3120B6C-D6D1-4258-B1B2-8F3D35BEC80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C7" authorId="0" shapeId="0" xr:uid="{4B1DBA97-9FE0-4A90-B9C7-0378BCF6A0C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D7" authorId="0" shapeId="0" xr:uid="{E48A1875-0FBD-47E3-A592-8EAD987FA34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E7" authorId="0" shapeId="0" xr:uid="{9B70D715-D228-4117-8DF8-31116F151E1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I7" authorId="0" shapeId="0" xr:uid="{F39987B8-BEDD-4980-84A5-0B2DDADC715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J7" authorId="0" shapeId="0" xr:uid="{9B896BD1-CC0B-4409-A3AA-94159A10DC0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K7" authorId="0" shapeId="0" xr:uid="{28292605-EEE2-4117-8E7B-637171BFAEB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S7" authorId="0" shapeId="0" xr:uid="{97EDAD34-611C-4F69-ADEC-9D602777AE9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T7" authorId="0" shapeId="0" xr:uid="{6EDCB9D6-0807-496F-8926-365E69DCDA1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U7" authorId="0" shapeId="0" xr:uid="{0B1D3F9F-E3B9-4BBB-BA98-29DBEDE2599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X12" authorId="0" shapeId="0" xr:uid="{AEE176E3-4338-4646-B7B3-E7C0A026E08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puxando da célula B15 da aba "Renda Futura"</t>
        </r>
      </text>
    </comment>
    <comment ref="C27" authorId="0" shapeId="0" xr:uid="{05D2707E-44E3-421B-B930-0D6B6E50890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D27" authorId="0" shapeId="0" xr:uid="{7810037B-E887-49B6-ADBD-5F1866568EB3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E27" authorId="0" shapeId="0" xr:uid="{531F73EF-2E41-4B9C-A120-82FC0134D76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M27" authorId="0" shapeId="0" xr:uid="{BCCC8543-7A28-4728-B3D5-932361DD7EB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N27" authorId="0" shapeId="0" xr:uid="{E765B604-63E2-4CB9-B3E9-63FE8BBEF43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O27" authorId="0" shapeId="0" xr:uid="{C2F4273C-B53F-4D82-8D24-F74D4A8E962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S27" authorId="0" shapeId="0" xr:uid="{A80FFDF1-60BD-4D1D-85D4-60F553D032E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T27" authorId="0" shapeId="0" xr:uid="{E19A68EB-F674-4FFF-AF07-E3A0F461AA8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U27" authorId="0" shapeId="0" xr:uid="{9EC7608D-2094-4D0B-AB1D-5E9E4AAB7DD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C27" authorId="0" shapeId="0" xr:uid="{F705DE85-A6F2-4C00-A5B2-F50E758AFE2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D27" authorId="0" shapeId="0" xr:uid="{B2656F2D-38B4-4050-A2AC-6C57BA1EC70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E27" authorId="0" shapeId="0" xr:uid="{AAA1222E-6D5E-4AEB-B26F-F5F72D59AA9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I27" authorId="0" shapeId="0" xr:uid="{0EB29AAE-305C-4EA2-A70A-5B5B495919D3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J27" authorId="0" shapeId="0" xr:uid="{C03695DF-E15C-4EFE-B85A-9D92FC0A7C9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K27" authorId="0" shapeId="0" xr:uid="{D930D576-C6C3-4A2F-863A-3419CA9ADD5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S27" authorId="0" shapeId="0" xr:uid="{F4704C3B-9181-4340-8357-952DE578B9B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T27" authorId="0" shapeId="0" xr:uid="{AEA9B3C0-7A25-47B3-93E9-9CE6DF78678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U27" authorId="0" shapeId="0" xr:uid="{D1B7C274-5F72-4334-9689-3A430F41D5A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C37" authorId="0" shapeId="0" xr:uid="{30242B3A-233B-4ABC-99CF-CFAD85DAAE1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D37" authorId="0" shapeId="0" xr:uid="{45CF9069-2489-4B8D-B8E4-EF60200B64A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E37" authorId="0" shapeId="0" xr:uid="{1CB711B8-F2BA-4506-9A72-E2776B8FFCD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H37" authorId="0" shapeId="0" xr:uid="{2E6803DC-7B62-4A46-BABD-879A3586935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I37" authorId="0" shapeId="0" xr:uid="{B40197A5-32E9-4522-8F13-94736AD49C0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J37" authorId="0" shapeId="0" xr:uid="{8D1FCAB2-7285-4142-A4AE-65BC2EA51A9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S37" authorId="0" shapeId="0" xr:uid="{61D7C1EA-BE58-4569-A5BE-43AD558EEC4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T37" authorId="0" shapeId="0" xr:uid="{45862714-2EC5-4F66-B053-D93585405C4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U37" authorId="0" shapeId="0" xr:uid="{AC14DD3A-DB74-4B4E-95C0-30715EBAF07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X37" authorId="0" shapeId="0" xr:uid="{4CB87361-6C05-4709-B898-75D5465FAC4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Y37" authorId="0" shapeId="0" xr:uid="{70D3B73E-EFD8-4761-B3E9-CD579BBA1B9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Z37" authorId="0" shapeId="0" xr:uid="{FEE2D4D2-09C1-4087-BF95-EC4B44A58C6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I37" authorId="0" shapeId="0" xr:uid="{811ECF83-37E4-44B1-9144-D06CFA09BBA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J37" authorId="0" shapeId="0" xr:uid="{482FE715-E558-4683-A50F-9D670D1211C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K37" authorId="0" shapeId="0" xr:uid="{EC676546-DDF7-4C20-8341-8345C2C150B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N37" authorId="0" shapeId="0" xr:uid="{9FE333CE-9FE2-4283-95ED-22BAC2B130A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O37" authorId="0" shapeId="0" xr:uid="{B97C68D8-E514-4262-9B43-E9002168E04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P37" authorId="0" shapeId="0" xr:uid="{9D2223FB-20FB-4935-81CD-9C14F4D5A42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C47" authorId="0" shapeId="0" xr:uid="{2B601914-784B-486D-86FE-67891500C5B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D47" authorId="0" shapeId="0" xr:uid="{AE7D77BF-37FA-4A8B-95F4-71A7263C71E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E47" authorId="0" shapeId="0" xr:uid="{0D387422-D892-47FE-B3E3-3BA9593DCEE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H47" authorId="0" shapeId="0" xr:uid="{F6A6D50E-464F-48F5-B9CE-FD5EC0A5E28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I47" authorId="0" shapeId="0" xr:uid="{D4C15826-70E3-4AC3-B85C-2376645CB4E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J47" authorId="0" shapeId="0" xr:uid="{46D01BC8-388C-4526-9200-3EE087DB6A4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M47" authorId="0" shapeId="0" xr:uid="{AAC983DC-63B3-42D1-8EA2-4D5F38D507F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N47" authorId="0" shapeId="0" xr:uid="{86036149-5B4C-4A8B-B822-48A2DD2B60C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O47" authorId="0" shapeId="0" xr:uid="{ED49D406-A592-4FB6-86E8-D65127B34F6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S47" authorId="0" shapeId="0" xr:uid="{7AAEB53B-D029-4CA3-ACBD-56E20460564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T47" authorId="0" shapeId="0" xr:uid="{3E950CAE-3B34-4585-BBDE-1D49836D161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U47" authorId="0" shapeId="0" xr:uid="{DDAFD0E4-F011-4024-948C-AA2E1E51128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X47" authorId="0" shapeId="0" xr:uid="{642AEFC2-A73F-4C77-8094-030853054F3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Y47" authorId="0" shapeId="0" xr:uid="{8458C0CF-0486-4B42-BE44-FB7C3A6F732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Z47" authorId="0" shapeId="0" xr:uid="{C08370A4-CA17-45A3-9EFD-686CC77451E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C47" authorId="0" shapeId="0" xr:uid="{11CC7CFC-AA15-46BB-9C91-A93B2FA662A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D47" authorId="0" shapeId="0" xr:uid="{622BE1A3-C529-4105-AAE8-0755E6CCD69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E47" authorId="0" shapeId="0" xr:uid="{3C51D156-D37F-431B-9351-FB8AD5B02FA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I47" authorId="0" shapeId="0" xr:uid="{21EBCCFE-D682-4EFC-8DDD-87A8E7CC58D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J47" authorId="0" shapeId="0" xr:uid="{EA6728D3-8D76-411E-BF26-C63DD1F9729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K47" authorId="0" shapeId="0" xr:uid="{6439B661-DD5F-458A-BC9A-DC81A2B9A9A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N47" authorId="0" shapeId="0" xr:uid="{06635ACF-0765-4533-AC32-D0E06E6A5AF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O47" authorId="0" shapeId="0" xr:uid="{7510FFEB-E510-4E02-BDBE-39756F34C0B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P47" authorId="0" shapeId="0" xr:uid="{58333F06-C256-4FEC-9F5E-23DDA2AA7B0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S47" authorId="0" shapeId="0" xr:uid="{7843043A-D967-47FA-829F-C0DA905826B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T47" authorId="0" shapeId="0" xr:uid="{3EEAA070-16A2-45AC-929C-C53AE0482C2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  <comment ref="AU47" authorId="0" shapeId="0" xr:uid="{89D84ACF-BF2E-4A68-82BC-6EFA55986F6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Calculado com base nas taxas de crescimento das demandas no Manual de Usos Consuntivos da Água no Brasil (ANA, 2021)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4621571A-9F3B-426B-992C-1639D3DBA45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4475A60E-B481-4CA4-8C38-C4FE02DD9258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7CBA8E12-9111-4F7F-AAE6-CAFE4FE2C3D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26340200-8443-4B26-B770-4A818240C02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9EE9C615-A34C-453A-9A4B-0682AF32A0DF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A9B70247-47FE-40C6-8B0B-BB5E1FE2D67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8CBC7CAB-83C8-476C-A7A8-E5D72FBE8CB7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558871F6-D6D9-4249-8791-77C532EA8DD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A9389E4A-5EFC-4BBE-844B-59CBCF4480A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4FCCEBDC-06B7-4CA7-A740-357C973EEB9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25D643A8-EF1A-41E7-8A5D-3440D0A43285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52A180AA-97FD-4922-8BB8-11631B7E3A3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26B533DB-984A-48B0-8B5D-C67A2D6558D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2A96050D-514C-47B6-AB32-91292CF5525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3020AEEF-04FE-4395-A2F4-1C402D35164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4F52A9C9-3B8E-4963-A2A0-6690453F039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FFE2AE57-64B7-42E2-8141-077BDA5A850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2234AF8F-1622-4389-A2A7-C5A4A088959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4FDF4B68-3127-4452-9DDE-F561D613DBC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D0FEF4FB-57D9-4108-9E2D-4771814CD7C2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0C5FD2ED-4FFF-4613-8E01-3E78AFFE464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B855D7D9-6E3D-4CC1-A7F7-833FB023823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254669BE-1FB2-4199-A76B-6267C29033E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024B7A67-8758-42D5-A539-09907E68FAC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145BD465-5A21-4E49-873B-69A02EBED1C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3B320A05-3DD9-416D-8188-6A26C90A68D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1531A0AA-D9ED-4301-80EA-26CFB9E8F1A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603A25FF-414C-42FE-9CEF-EF593D8B0114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95FAEADD-F6A8-4186-B68D-2BA3DEC9135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ABB08584-5075-4D3F-B62D-55ADE72A948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8969D823-26FC-46A5-A49E-525C30210B7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22B64BF6-E6AF-4ABF-8160-A4AB0E8B9AD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3DA6FEE1-E725-4E1A-A48B-0897290516A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16838323-312C-43A9-B586-EAFFF6A20D4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414D4C43-8787-4880-800D-AEAC9BBFD16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F655418F-B875-4928-A8AC-7D902D8A81F9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471870B3-2B2C-433D-98BA-2AC8C85378D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AC5BDC63-8A3B-43B1-BE29-F1308ECB323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4BB3A097-E0E8-4B6D-8B83-696CB4DEB35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F3D21374-3FDE-437A-BF5F-82C5D692641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64D074B8-09A0-4017-949D-53F829BD4D2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D0D11B08-FF0D-4A5A-BE79-A89F0F135CE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D87F7BA1-1C72-475B-9CC4-1FD1BA35499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1243C683-3D91-4623-BC70-B532D6530299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EE20BD8B-E5A2-448C-B642-7EF98BCF914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1357BED1-0A53-436F-AFB9-F9BC1939009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2AD4948E-8BE8-44A5-A416-6B22EEA0FF6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EE5D70EB-1B37-45E3-80BB-E552844ABF9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16B308EC-AF84-4FDE-82C6-CC99AD32FE4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5E6BD179-A62E-4E45-ACD8-3F30C2F6E3C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09E26993-377C-4113-AB6E-939BDC4F32E8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DE029456-6738-4BD4-8E2C-2567C99DA26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A7130143-D5A1-4DFE-84F4-BC9557EF1118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7F7E434D-6BEB-41A1-892C-D30D4D01594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52314944-E971-4935-9B47-A537D14AF85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E7439842-33AE-4A0D-BA29-03535D339C5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59979829-C3D4-4EBD-8D30-7C608A327E0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459F6EDE-D38F-49C5-903B-AD5EBEA6C02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F6BEDF9E-6BDC-4466-8788-9DDC3BF085E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6E67F91C-655B-46B7-9488-79D391A1A88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E2F38CFD-08A2-4EEC-82B9-AE78394CE6B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08D32F80-98C4-415F-BC91-766FDD12896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49007103-A7C6-46DC-A89A-564EE998985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717F83A6-2B84-4BAC-B247-700BDE92B3E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800F44D9-E949-43A8-9B1F-62AC05108D8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5E6DF415-A270-47FB-AC64-643FF3DBDF02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A09AAB95-1FDD-455F-A8F8-BECB91717BC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0B21BE7C-11B5-461A-8680-4FCC38D9582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1A818333-A697-46B2-B174-8CBD7583022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7F82D6E9-B64E-44F4-8CCA-3361A909379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60F093F1-4FB9-43A1-94B3-50C6897AD0B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03FC8C3A-1E78-4C6C-B11E-FC5ED1FD22F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E49ACF5C-BAFC-427A-9374-4F3BD89878F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3DC8FC79-901B-4174-B7CC-9E907EFBA56F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D46BFB90-D25A-47C1-BF53-68BD77152D5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CBDF509B-E279-48CA-BD41-39DC851A572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E4A5E7A1-7E51-4279-97D2-27200E5AB78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CD87A317-8883-4063-9B5F-8A3CE21E11A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250C6F39-5555-4500-88C4-954C3CCFD6E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C011BE14-3476-4936-A444-3E03E1A4CDA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08A65775-0361-4863-93CB-4CA93F42229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4F2829BD-11C3-44FA-ADB4-480B9A905DAD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C261AF1D-8915-4222-8E51-0DE70D53429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02841A10-8F9A-46D1-BAA7-5406721537C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9EE83347-1EA8-4AB6-A2AC-CB94C3692D5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B1BC3112-9E62-4F91-9577-E815EFA428A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A7F76EE4-1F4F-4ECD-AE6B-E1BEB15F4F9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F6AB512F-85B9-456C-B5C2-CF9AA7EC52F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89749EE3-55B7-4A30-93C1-E810EF4236F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CBD45D62-C71A-453B-9377-33CDD5AA0E83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AEE5DED3-F626-431F-99BF-0AE06C67211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F727B7BE-D72D-4A23-A4EC-C767749AFBF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611D5E0C-7B25-4C43-A24A-D07FF292CBE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91E6434D-1360-4A79-8F69-11CB98D818B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7CEC7294-F663-439B-945B-947FABA717A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682C3EBD-4D2A-432A-B1E4-086D8171A2F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2DB696E0-BD77-46E9-BA8C-C33D42F8E506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F9CA257C-701F-4805-955B-5B2ECAFFD8F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00BC35DA-9582-429A-A31B-AECB46652F7E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AA05C8DE-87B0-4E00-ABAA-0F623CF042B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A478689C-1339-4CC5-9872-35A99F0DD47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DAA7DC3F-52B7-4608-A310-517BA69EAB11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443F022D-E712-4495-A738-3829459771BF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42D2A5CE-DAB1-4B7F-80FE-A97CC95B958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F7474D3B-950B-4A54-AD2E-5465E698B8F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638D71D1-AFE2-4BE0-95FB-62B80D4C449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E5685E2F-6217-439D-92F8-D7920024722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446BAFE3-67E7-470F-A6C0-F69B5CA4274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A1C0C5BA-CCBB-492F-960F-ECEDD08273A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6EB1C753-11A2-49D0-AC39-FADB4CCCF44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0B3F3840-F71B-4873-B310-43A7F9D7CDF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FD7576F2-D502-48A0-A674-456EBBF754D5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13C98735-92FE-460F-ABDB-496590CC248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A56E9CDE-FF3B-44E9-91A5-C31F68B90E9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0231C398-C7F5-4713-84A1-B41A20560E8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199B884A-5C89-4AFB-801B-E9D59DA835C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E9233B88-70D2-407E-AB00-AC099287E9D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C5F2EBCB-254C-4C2A-A0CE-1F1B73CEC53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C7C2FA4F-9B9D-4410-83A5-598870B18C3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6BD48AE6-1DAA-44EC-AA80-B5C564555865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7896C1C2-87C9-4C55-94B1-B256418345C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FAF75359-E9F2-4823-9515-7080A6D8F7A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FB116D47-4314-4F27-AD24-972D3975C46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8E721A65-C99F-451A-890E-31FE6A2CC5B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C57CBFD6-5B2C-4ACF-9FCA-63F4FA1745E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772627BB-33F4-4AD2-8270-6DDF7F6607F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A5A666D9-7442-4A67-8164-3FE6C43B3C3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78595E9F-6C93-4598-9B6A-FD0D68A3DA34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BA7A7D87-EC45-420B-B9B5-CECE54FD08D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663301B5-A5D5-4461-B0BC-27EE40BE5E9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A94207B6-315D-4BB5-AA6F-E9AFE11BC91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66F47166-5C80-483E-9F1D-4D55584EB35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31DA4AA1-831E-4AB9-B121-AD62E84A560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54A1F8FD-05D7-4B84-9359-4525A3753B3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850AD4EC-003D-44D6-8286-45C8AB1EAD6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DC94524E-8321-4AB2-A743-F91C673008A9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B507B570-F554-4F32-94ED-4FFDF0B11FF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5ED5CD8E-C693-4B2C-8F94-2C5B7067259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B49A8C20-EA27-4B69-9473-052326950AB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D5534600-3B94-45CD-8508-D7A803C5A3FB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1F47B675-3CAE-49FA-876B-C780CBE449F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AA8A2062-1717-440B-8520-A618A4D1EC4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B148F14F-C800-4B4D-85A3-3BD3F894DC6C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BAAA0E97-E7FE-48D3-899D-8ECDC4F2F94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A3A37276-E340-4931-A5F4-E3CF8A3B04E0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7B2A7D36-6CF5-421F-8624-5967234D360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CA0C4FD6-D082-4E62-AAF9-8C10F7F246F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6CD622AC-9A67-4305-8C16-29897A96392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65E71F2B-DF5C-44D8-93DC-1BCEC7C89536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ABA68FCB-A07A-4982-AEE8-F6350C2B8EC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B83A217F-C1A8-4C45-BE14-603C6D3869F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3563B207-EA4B-4865-BCD0-C59C40648D8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2DC34837-D5FA-48E6-928F-32B6C555E41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88D9FC36-124D-439E-8139-3EFBF37BF958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3FC30CF2-E437-443C-B4ED-41B537F195A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29967C05-0A2E-4FA5-B6F0-57BB56971FC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79B67AB2-E33F-4071-B719-0D2CEB2A033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A19B491F-6723-4C7C-AE85-7F442199BFD3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116F5222-F00C-4E95-9BEA-10317DA3D38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E1551CAF-08DE-4FFD-BC27-EAAD323E07D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A6EDD52A-3DFF-4CF2-B7F2-7AEA9CFDDE6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395C752F-439F-4DA5-B506-084BB68B8FA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0D571B85-DE49-4936-BE95-D8C73CCC0B6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24F7A28A-CD9F-4B76-8B6C-D47FD709AAC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835EF8B9-A0AE-4A07-A723-99AF6F8628B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E09FEE17-7FB4-47C9-A396-A09D4186B289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9A21BA58-3AB1-45E6-9124-D0E907C41C6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CA3C231C-45E4-4069-9B63-67B9CFC831A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C3981DD6-BD23-4F48-8D20-7E1D69B964B6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B465F0F9-ED13-461B-B84A-9F22DE3A98E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EC290F2F-50B2-4A7A-85EF-79B790524D8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2D4EFBAF-15BC-4B8D-84BB-94B4B1DDE9D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68FA4F89-B8A9-41DC-B6A5-3F592C00F06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695D9E26-34D6-495E-908D-59F3AD3D081A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1A9B51EA-78DD-4622-BF83-009B42678F3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17CBAC02-FC01-4E1C-96BD-E873E8C4BD3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0733912E-919A-4AF8-8978-A47BAB1BD87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CEBDFC9D-898A-43F8-A8BC-2AF2AAD11BD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E09CE2C1-633A-4258-94C9-18090D7FEA8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EE19FE21-ED9D-495F-909A-5DB4D0AEF9F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CF135431-521B-4987-ACB7-2A81978C3006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72A47E14-94CE-4667-85A0-02F2A5B4262F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BBA24A96-D0D7-4F34-96DC-8730795F125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E392DBFC-EFE3-4D1D-BE9B-6E285D84AC1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31894195-32E8-404F-87F0-E1744C904B1E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21D458E5-C5E3-4D9F-B929-A05E38ED293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0303B865-37FB-4D67-A1DD-1DDC09DD5E5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4FDF6C53-047E-4C28-ACC2-13E986D199E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3D9EC797-2BF6-4F37-9B3F-8C1985F883E1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41EE5D5C-7963-49EC-B794-358E45F0401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2F956AB2-D5BE-415B-8C29-611FBE55A6F0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93EE944D-9F4C-43D1-AD0E-4A34E602BE3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C8082730-0213-4AF7-BFBE-09A8F507AED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9FC305E0-BC41-4D8D-8531-4432775505C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8B2DC6AE-64D4-4967-9B53-00927360CDB5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D5C4A78C-EFED-4F7D-9FE6-01EB8D2354C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9EF05B1F-A54B-4ACA-A4BA-ED5D7DE652E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0B461B7C-19F7-4DC4-B869-75D0CFCC0A95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BE672346-EE9D-4172-9B9A-4D03892D6A0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CA803F90-F630-4D8E-8B4F-46881DFBACB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2EE5CDC8-ACA9-4E0D-B65D-FBFAE6119E1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77BAD3DB-AADB-45C0-A520-47DA84F53A4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07BFA6B9-227C-46E0-B368-5E83483E5B9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E72C3118-4F82-47B3-B87A-66A715702118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56C606D9-ACF0-4D86-B5A7-A9BFDE81F66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2583B010-CD5E-4D0E-8B9E-D2324E4AE63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51FC374B-D3B0-40FD-BD5A-55A8AE73435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25FFCBB1-5BEA-41C6-8D17-8BF1C9FC6AB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CE10A08B-DC82-474E-B035-5F86928CA56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84A42BEC-A686-496D-9CDB-5A22F4F2C35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D6124E40-190F-47A6-AC89-B6C39B02769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166494D4-3893-4A5C-A534-35F07098A014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EC61203E-CD9F-4FB4-8F90-0084EEC38EC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608B2667-B7F9-4F5D-B454-EE0C70B1341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C0245D61-8FBA-420B-AB25-314B2C9DF63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4AE7F546-C100-46EB-B889-9851E64CB52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3D6DB29C-E480-4BE1-ACC7-8CA3FD6053D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4C138DC5-413F-402B-8FE6-AC7BCF424B4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DDF11D53-FC19-47A5-AFD9-6BF79AD10C7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BAFE556B-3C00-43E1-BC60-F224A24F383E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46E26E0A-7ED6-4CFB-853A-CC9B0B58B7F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269985A9-E9B7-4FFF-B68B-4BE6AE7D21F1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68AD7DA1-AF28-4F3D-A6C4-689DAD4BAAB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D73B869B-A034-4BD1-93E0-EE2CD4A189D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6204778D-4D09-4E5D-9AD7-19573E85C1A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F45F595B-A9ED-4F9F-AA86-C374225739D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EFDF7C7F-9B0D-4AFD-A26D-17719CADDC7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EF52F701-C8EF-40F8-9EF6-DC917A13D3AA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28910197-9310-4DF2-9DF0-2CAAA043E50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6BF9A3E8-9CAB-49C3-A618-91755ACD434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B98180F2-9E7B-4F42-BEAB-F1A641A4DCFD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4E06384F-A582-4F68-9D59-69EBEB446A9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9802131A-4190-4B94-A456-FAA3B880608F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3EEA9D14-22BD-4D92-A093-E7C71C62654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B2BD436C-0B7E-4896-BB39-02D0C1056CA4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4008142F-47E0-4283-959C-18DA90A0874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1C36E720-F3FC-4BE0-8306-9733F075D805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E76B90B4-74CF-47DC-8568-25C58748884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C10F26F3-49E6-4D8C-B548-A582948F338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0EED11D6-8B4E-4380-8913-2F9057F7203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2733FBA0-4A3A-4680-870D-055ED14DD628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9B33FDCF-C7A2-4D98-9012-3A46A4B8A73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2866DD81-623A-44B6-A906-C27535CEF93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E2AE4ED6-57B8-4DDE-A1DF-7F833608CDF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87A9E568-CE6E-4C88-A2BB-3DB66B0CABD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A88C88A9-3A3E-4F2D-98FB-D4BCF2295F7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44C852EF-9D18-4A74-92CD-E4E2B9CA862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BD74B383-46D3-4F53-91A6-391B053EC56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4FA3D29B-072A-4A1C-94CB-E7FB376096D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64774166-8822-4D6B-A315-655ADDEF96F6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FAD56497-7173-40D3-AD0F-F34AE48A76E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3912396B-BFCE-4E2E-9FCE-34ACBC80D767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C444005D-0CD5-4B88-ADA4-A2B71166729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F64C4426-E1CD-4B68-866F-9FD19751EED0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89087866-42DD-4FE0-BAA0-6C47BA3440FB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C8F101F1-315E-4E09-A921-C6E334A7D82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1E7DDD76-E94C-4C71-A07D-667DA672624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75834310-7840-4EC5-B694-7884F83F067C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C4957E80-3051-4B55-A272-0DC5F75F097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B689CD80-4B84-4998-A003-23A101B01F5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233FB8C5-C4F5-4E06-8999-4FBEBD13086A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4EA37E96-DFDA-4F54-A4DA-30DE659E3B7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15314846-B14A-42D6-B654-FD31FED37F7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81C81061-BCCB-4472-9AEF-F9DC5FEA44D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CCC7D344-A4CE-4E3C-8D4E-AC1F6B941E1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ECC233EB-97A0-43A6-8310-EAE385F9A125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EC5F6466-A10D-4D3E-A555-BF6BBA6EAD5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12583311-5954-427A-9AD7-D00E58A18B33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16379C70-8EA9-4763-8036-2130E54528E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B041DD21-946B-42E3-B722-F875D5456C64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2C637424-22F1-47A3-B6B3-63D09BBBD84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D21937C2-3203-4F2A-A6A0-1A18274EECA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6180B970-0E87-40BB-8764-0E2A1201DE5E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6BAA6B92-4D30-48CE-B28A-76C35569275F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B88080B9-5B3B-4648-9FC1-8B5CC93CB4C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2F6AB13D-CF52-4D38-BE12-9B75F1AFE91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Morita</author>
    <author>Autor</author>
    <author>Alexandre Macedo</author>
  </authors>
  <commentList>
    <comment ref="B3" authorId="0" shapeId="0" xr:uid="{781BDE99-71EB-4655-A471-6D3FD2C68C90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</t>
        </r>
      </text>
    </comment>
    <comment ref="B4" authorId="0" shapeId="0" xr:uid="{4308477D-708A-4EEC-BB80-E11E65BF6594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Mudar apenas essas células.</t>
        </r>
      </text>
    </comment>
    <comment ref="B42" authorId="0" shapeId="0" xr:uid="{6943EA36-4A9B-4399-B190-6B29ADADE5B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42" authorId="1" shapeId="0" xr:uid="{8D37C795-7A78-4DDB-A4DB-FF228EB2FF3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42" authorId="1" shapeId="0" xr:uid="{7806D1F7-5E4B-48F5-BCA9-813FD742808C}">
      <text>
        <r>
          <rPr>
            <b/>
            <sz val="9"/>
            <color indexed="81"/>
            <rFont val="Segoe UI"/>
            <family val="2"/>
          </rPr>
          <t>Autor:
Kpd:</t>
        </r>
        <r>
          <rPr>
            <sz val="9"/>
            <color indexed="81"/>
            <rFont val="Segoe UI"/>
            <family val="2"/>
          </rPr>
          <t xml:space="preserve"> Valores baseados nos dados de Ipd do SNIS dos municípios de 2022. </t>
        </r>
      </text>
    </comment>
    <comment ref="I42" authorId="2" shapeId="0" xr:uid="{3F2EA9CF-607F-4C39-835C-9DCB0BD5B81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M42" authorId="1" shapeId="0" xr:uid="{9DC55880-921D-46D2-A342-1F81F75C2289}">
      <text>
        <r>
          <rPr>
            <b/>
            <sz val="9"/>
            <color indexed="81"/>
            <rFont val="Segoe UI"/>
            <family val="2"/>
          </rPr>
          <t xml:space="preserve">Autor:
Kconsumo:
</t>
        </r>
        <r>
          <rPr>
            <sz val="9"/>
            <color indexed="81"/>
            <rFont val="Segoe UI"/>
            <family val="2"/>
          </rPr>
          <t>No caso específico do setor de saneamento, quando houver responsáveis distintos pelos serviços de abastecimento de água e de esgotamento sanitário, e os dados informados não permitirem estabelecer o Valorcons, este cálculo poderá ser realizado utilizando-se a fórmula do § 3o
deste artigo, para a qual o valor do</t>
        </r>
        <r>
          <rPr>
            <b/>
            <sz val="9"/>
            <color indexed="81"/>
            <rFont val="Segoe UI"/>
            <family val="2"/>
          </rPr>
          <t xml:space="preserve"> Kconsumo será igual a 0,5 </t>
        </r>
        <r>
          <rPr>
            <sz val="9"/>
            <color indexed="81"/>
            <rFont val="Segoe UI"/>
            <family val="2"/>
          </rPr>
          <t>(cinco décimos)</t>
        </r>
      </text>
    </comment>
    <comment ref="N42" authorId="1" shapeId="0" xr:uid="{1A9C5A27-A793-4FDA-98D9-E6B97916A21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R42" authorId="1" shapeId="0" xr:uid="{3FBE05D9-4B90-4A3C-9AAC-86380A994CA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V42" authorId="2" shapeId="0" xr:uid="{E3614961-CC69-40B4-8614-F40741F425C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Z42" authorId="1" shapeId="0" xr:uid="{C1D6EA90-8407-4FDE-B95E-D6A904242391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D42" authorId="2" shapeId="0" xr:uid="{0BFD5D7A-A735-4538-BEF8-64101B34D2B9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I42" authorId="1" shapeId="0" xr:uid="{7EF8C58F-9E80-490C-8E8B-F9A2537AE03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58" authorId="0" shapeId="0" xr:uid="{25B4396A-D806-4E5A-9221-35C663665B52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58" authorId="1" shapeId="0" xr:uid="{062AE73E-0DEA-4A76-AB34-CAE41A290791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58" authorId="2" shapeId="0" xr:uid="{4BEBA98E-0C4B-4CD3-9FCC-98EB2C597BEC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58" authorId="1" shapeId="0" xr:uid="{2DF67405-5355-4874-906E-A74114644E4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58" authorId="1" shapeId="0" xr:uid="{54F9D650-AABE-483F-9FA6-541DB14CA57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58" authorId="2" shapeId="0" xr:uid="{F2D87585-582A-4EA1-8CF2-3CB0F869A3AB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X58" authorId="1" shapeId="0" xr:uid="{E48DCBC1-DF69-4304-897E-B3D77C13F59E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Y58" authorId="1" shapeId="0" xr:uid="{4989D9AD-550A-4C52-8B6F-5AAF5C015943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70" authorId="0" shapeId="0" xr:uid="{53868B32-18BC-45C5-8DA4-505EFAB7325C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70" authorId="1" shapeId="0" xr:uid="{446A17A7-80F1-4DEE-BF2E-8404F1132BF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70" authorId="2" shapeId="0" xr:uid="{E3820478-61B8-472D-9046-458EB079045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70" authorId="1" shapeId="0" xr:uid="{F93177AE-C043-4B7F-97A8-3232F924AB7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70" authorId="1" shapeId="0" xr:uid="{0751B0A1-58F0-4BE5-AB7D-D4CC7A3F586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70" authorId="2" shapeId="0" xr:uid="{A0A294E4-6746-4D07-8345-447C64F9F68D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70" authorId="1" shapeId="0" xr:uid="{EC484365-33D9-4589-AC92-0766704607B8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70" authorId="2" shapeId="0" xr:uid="{DAFAD605-ABA7-4F14-951E-1C171314AC37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70" authorId="1" shapeId="0" xr:uid="{CD75E520-9746-4F2A-83F9-7CB4D94A0CA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82" authorId="0" shapeId="0" xr:uid="{E15CA212-297C-4717-8B83-780A34399559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82" authorId="1" shapeId="0" xr:uid="{8CB26F1B-0C8A-44FD-AD1B-46E0F70BD9F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82" authorId="2" shapeId="0" xr:uid="{8C673596-8EC0-49A3-950F-174B2999314F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82" authorId="1" shapeId="0" xr:uid="{94B72E60-1788-49DE-8075-DE20150E440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Coeficiente que leva em conta a parte da água utilizada na irrigação que não retorna
aos corpos d’água
Definido como: (Coef. De retorno)</t>
        </r>
      </text>
    </comment>
    <comment ref="L82" authorId="2" shapeId="0" xr:uid="{562374C2-3E50-455A-B64F-448BDE9B3BF5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Q82" authorId="1" shapeId="0" xr:uid="{22942D41-C748-4ED3-A09C-2CFA601D3341}">
      <text>
        <r>
          <rPr>
            <b/>
            <sz val="9"/>
            <color indexed="81"/>
            <rFont val="Segoe UI"/>
            <family val="2"/>
          </rPr>
          <t xml:space="preserve">Autor:
Kagropec:
</t>
        </r>
        <r>
          <rPr>
            <sz val="9"/>
            <color indexed="81"/>
            <rFont val="Segoe UI"/>
            <family val="2"/>
          </rPr>
          <t>Coeficiente que leva em conta as boas práticas de uso e conservação da água na propriedade rural onde se dá o uso de recursos hídricos.
Considera-se K=0,1,  aquicultura não irrigante</t>
        </r>
      </text>
    </comment>
    <comment ref="R82" authorId="1" shapeId="0" xr:uid="{5F47E2C8-C71E-45BE-B6AB-B75D4533F08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  <comment ref="B94" authorId="0" shapeId="0" xr:uid="{26510996-7D73-4321-8499-53B77D9F7F13}">
      <text>
        <r>
          <rPr>
            <b/>
            <sz val="9"/>
            <color indexed="81"/>
            <rFont val="Segoe UI"/>
            <family val="2"/>
          </rPr>
          <t>Marisa Morita:</t>
        </r>
        <r>
          <rPr>
            <sz val="9"/>
            <color indexed="81"/>
            <rFont val="Segoe UI"/>
            <family val="2"/>
          </rPr>
          <t xml:space="preserve">
Vazão em m³/mês multiplicada por 12,1667 para converter para m³/ano</t>
        </r>
      </text>
    </comment>
    <comment ref="F94" authorId="1" shapeId="0" xr:uid="{BE8E05EF-D4D0-4084-BCC9-F1FD0D1079A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Kcapclasse</t>
        </r>
        <r>
          <rPr>
            <sz val="9"/>
            <color indexed="81"/>
            <rFont val="Segoe UI"/>
            <family val="2"/>
          </rPr>
          <t>: coeficiente que leva em conta a classe de enquadramento do corpo d´água no qual se faz a captação.</t>
        </r>
      </text>
    </comment>
    <comment ref="G94" authorId="2" shapeId="0" xr:uid="{EE07DD66-4765-4A08-911D-043ACB5278BA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K94" authorId="1" shapeId="0" xr:uid="{89DC02D2-7D35-4C23-9B0A-6E00095AB70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QcapT (m³/ano)</t>
        </r>
        <r>
          <rPr>
            <sz val="9"/>
            <color indexed="81"/>
            <rFont val="Segoe UI"/>
            <family val="2"/>
          </rPr>
          <t>: Volume anual de água captado total, em m³/ano, igual ao Qcapmed ou igual ao Qcap out, se não existir medição, em corpos d’água de domínio da União e dos estados, mais aqueles captados diretamente em redes de concessionárias dos sistemas de distribuição de água;
Adota-se a captação em rede = 0, portanto QcapT = Qcap;</t>
        </r>
      </text>
    </comment>
    <comment ref="O94" authorId="1" shapeId="0" xr:uid="{10881DA0-F444-4BEE-9260-2EA7ACEADEC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QlançT (m³/ano)</t>
        </r>
        <r>
          <rPr>
            <sz val="9"/>
            <color indexed="81"/>
            <rFont val="Segoe UI"/>
            <family val="2"/>
          </rPr>
          <t>: Volume anual de água lançado total, em m³/ano, em corpos d´água de domínio dos estados, da União, em redes públicas de coleta de esgotos ou em sistemas de
disposição em solo;
Considera-se que o lançado em redes públicas ou em sistemas de disposição é igual à 0.</t>
        </r>
      </text>
    </comment>
    <comment ref="S94" authorId="2" shapeId="0" xr:uid="{CED2FF2C-5552-4A6E-8FD0-A57AFC0F1963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W94" authorId="1" shapeId="0" xr:uid="{9E1CA793-57CE-4A20-AA40-75A2FD677DF6}">
      <text>
        <r>
          <rPr>
            <b/>
            <sz val="9"/>
            <color indexed="81"/>
            <rFont val="Segoe UI"/>
            <family val="2"/>
          </rPr>
          <t xml:space="preserve">Autor:
Codbo (kg/ano): </t>
        </r>
        <r>
          <rPr>
            <sz val="9"/>
            <color indexed="81"/>
            <rFont val="Segoe UI"/>
            <family val="2"/>
          </rPr>
          <t>Carga anual de DBO5,20 (Demanda Bioquímica por Oxigênio após 5 dias a 20°C)
efetivamente lançada</t>
        </r>
      </text>
    </comment>
    <comment ref="AA94" authorId="2" shapeId="0" xr:uid="{7559D0F5-2F83-4765-9352-68896909E3E2}">
      <text>
        <r>
          <rPr>
            <b/>
            <sz val="9"/>
            <color indexed="81"/>
            <rFont val="Segoe UI"/>
            <family val="2"/>
          </rPr>
          <t>Alexandre Macedo:</t>
        </r>
        <r>
          <rPr>
            <sz val="9"/>
            <color indexed="81"/>
            <rFont val="Segoe UI"/>
            <family val="2"/>
          </rPr>
          <t xml:space="preserve">
Atualizado pela Resolução  Inea nº 288, de 28 de novembro de 2023</t>
        </r>
      </text>
    </comment>
    <comment ref="AF94" authorId="1" shapeId="0" xr:uid="{3801E8B2-F443-464E-A753-FD02DF7E8B3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 Pagamento anual pela captação de água, em R$/ano;</t>
        </r>
      </text>
    </comment>
  </commentList>
</comments>
</file>

<file path=xl/sharedStrings.xml><?xml version="1.0" encoding="utf-8"?>
<sst xmlns="http://schemas.openxmlformats.org/spreadsheetml/2006/main" count="2106" uniqueCount="151">
  <si>
    <t>RENDA BRUTA</t>
  </si>
  <si>
    <t>ABASTECIMENTO</t>
  </si>
  <si>
    <t xml:space="preserve">AQUICULTURA </t>
  </si>
  <si>
    <t>INDÚSTRIA</t>
  </si>
  <si>
    <t>IRRIGAÇÃO</t>
  </si>
  <si>
    <t>TERMELÉTRICA</t>
  </si>
  <si>
    <t>FN002 - Receita operacional direta de água/SNIS - 2022</t>
  </si>
  <si>
    <t>Valor da venda de produtos da aquicultura / Sidra IBGE - Tabela 9272 - 2017</t>
  </si>
  <si>
    <t>Valor adicionado bruto a preços correntes da indústria / Sidra IBGE - Tabela 5938 - 2021</t>
  </si>
  <si>
    <t>Valor adicionado bruto a preços correntes da agropecuária / Sidra IBGE - Tabela 5938 - 2021</t>
  </si>
  <si>
    <t>Balanços patrimoniais das Termelétricas / 2022</t>
  </si>
  <si>
    <t>Carapebus</t>
  </si>
  <si>
    <t>Casimiro de Abreu</t>
  </si>
  <si>
    <t>Conceição de Macabu</t>
  </si>
  <si>
    <t>Macaé</t>
  </si>
  <si>
    <t>Nova Friburgo</t>
  </si>
  <si>
    <t>Rio das Ostras</t>
  </si>
  <si>
    <t>RH-VIII</t>
  </si>
  <si>
    <t>Renda calculada com base nos indicadores do SNIS/ Sidra IBGE e Balanços patrimoniais das termoelétricas</t>
  </si>
  <si>
    <t>Norte Fluminense</t>
  </si>
  <si>
    <t>Termomacaé</t>
  </si>
  <si>
    <t>Correção para preços correntes</t>
  </si>
  <si>
    <t>Deflator</t>
  </si>
  <si>
    <t>IPCA 2022-2023</t>
  </si>
  <si>
    <t>IPCA 2017-2023</t>
  </si>
  <si>
    <t>IPCA 2021-2023</t>
  </si>
  <si>
    <t>RENDA COM CORREÇÃO MONETÁRIA</t>
  </si>
  <si>
    <t>FN002 - Receita operacional direta de água/SNIS - 2023</t>
  </si>
  <si>
    <t>Valor da venda de produtos da aquicultura / Sidra IBGE - Tabela 9272 - 2023</t>
  </si>
  <si>
    <t>Valor adicionado bruto a preços correntes da indústria / Sidra IBGE - Tabela 5938 -  2023</t>
  </si>
  <si>
    <t>Valor adicionado bruto a preços correntes da agropecuária / Sidra IBGE - Tabela 5938 -  2023</t>
  </si>
  <si>
    <t>Renda Líquida do Balanço Patrimonial / Balanços das empresas - 2023</t>
  </si>
  <si>
    <t xml:space="preserve">RENDA DOS SETORES USUÁRIOS </t>
  </si>
  <si>
    <t>Renda corrigida</t>
  </si>
  <si>
    <t>Metodologia:</t>
  </si>
  <si>
    <t>Demandas:</t>
  </si>
  <si>
    <t>Municípios</t>
  </si>
  <si>
    <t xml:space="preserve">Vazão captada </t>
  </si>
  <si>
    <t>ABASTECIMENTO PÚBLICO</t>
  </si>
  <si>
    <t>AQUICULTURA</t>
  </si>
  <si>
    <t>TERMOELÉTRICA</t>
  </si>
  <si>
    <t>MUNICÍPIOS</t>
  </si>
  <si>
    <t>Cálculos base da arrecadação por setor</t>
  </si>
  <si>
    <t>Município</t>
  </si>
  <si>
    <t>Manual de Usos Consuntivos</t>
  </si>
  <si>
    <t>Atlas Águas</t>
  </si>
  <si>
    <t>SNIS</t>
  </si>
  <si>
    <t>PERHI-RJ</t>
  </si>
  <si>
    <t>Ref.: 2023</t>
  </si>
  <si>
    <t>Ref.: 2020</t>
  </si>
  <si>
    <t>Ref.: 2021</t>
  </si>
  <si>
    <t>Ref. 2022</t>
  </si>
  <si>
    <t>Ref. 2014</t>
  </si>
  <si>
    <t>Total</t>
  </si>
  <si>
    <t>DEMANDAS HÍDRICAS RH-VIII</t>
  </si>
  <si>
    <t>PPU 1</t>
  </si>
  <si>
    <t>PPU 2</t>
  </si>
  <si>
    <t>PPU 3</t>
  </si>
  <si>
    <t>Cadastro de Outorga (Outorgado)</t>
  </si>
  <si>
    <t>Cadastro de Outorgas (Total)</t>
  </si>
  <si>
    <r>
      <t>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/s)</t>
    </r>
  </si>
  <si>
    <t>VARIAÇÕES DO PPU</t>
  </si>
  <si>
    <t>Cenário</t>
  </si>
  <si>
    <t>Demandas</t>
  </si>
  <si>
    <t>SÍNTESE IMPACTO CENÁRIOS</t>
  </si>
  <si>
    <t>Maiores demandas hídricas</t>
  </si>
  <si>
    <t>PPU:</t>
  </si>
  <si>
    <t>As simulações de Potencial de Arrecadação "A" utilizaram da metodologia adotada para cobrança na Bacia Macaé e das Ostras</t>
  </si>
  <si>
    <t>Finalidade</t>
  </si>
  <si>
    <t>Taxas de crescimento (%)</t>
  </si>
  <si>
    <t>2023-2028</t>
  </si>
  <si>
    <t>2028-2033</t>
  </si>
  <si>
    <t>Abastecimento Público</t>
  </si>
  <si>
    <t>Indústria</t>
  </si>
  <si>
    <t>Irrigação</t>
  </si>
  <si>
    <t>Termelétrica</t>
  </si>
  <si>
    <t>Situação 1</t>
  </si>
  <si>
    <t>Aquicultura</t>
  </si>
  <si>
    <t>Vazão de captação (m³/s)</t>
  </si>
  <si>
    <t>Vazão de captação (m³/mês)</t>
  </si>
  <si>
    <t>Processos de outorga vigentes e em análise</t>
  </si>
  <si>
    <t>Processos de outorga vigentes</t>
  </si>
  <si>
    <t>Situação 3</t>
  </si>
  <si>
    <t>Situação 2</t>
  </si>
  <si>
    <t>Projeção de Demandas Hídricas</t>
  </si>
  <si>
    <t>Preço Público Unitário (R$/m³)</t>
  </si>
  <si>
    <t>IPCA</t>
  </si>
  <si>
    <t>a.a</t>
  </si>
  <si>
    <t>Arrecadação por Setor - Valor Cobrado Anual (R$/ano)</t>
  </si>
  <si>
    <t>a.a.</t>
  </si>
  <si>
    <t>Bases para projetções</t>
  </si>
  <si>
    <t>Abastecimento</t>
  </si>
  <si>
    <t>Termoelétrica</t>
  </si>
  <si>
    <t>2033-2043</t>
  </si>
  <si>
    <t>Renda dos setores (R$/ano)</t>
  </si>
  <si>
    <t>CARGAS POLUIDORAS RH-VIII</t>
  </si>
  <si>
    <t>ESGOTAMENTO SANITÁRIO</t>
  </si>
  <si>
    <t>Atlas Esgotos</t>
  </si>
  <si>
    <t>Estimativas de carga pela tipologia industrial</t>
  </si>
  <si>
    <t>Ref.: 2022</t>
  </si>
  <si>
    <t>(kgDBO/dia)</t>
  </si>
  <si>
    <t>Cargas Poluidoras (kg/ano)</t>
  </si>
  <si>
    <t>RENDA FUTURA DOS SETORES USUÁRIOS</t>
  </si>
  <si>
    <t>CENÁRIO B.1.1</t>
  </si>
  <si>
    <t xml:space="preserve">Vazão Consumida </t>
  </si>
  <si>
    <t>Lançamento</t>
  </si>
  <si>
    <t>Gestão</t>
  </si>
  <si>
    <t>Valores cobrados (R$/ano)</t>
  </si>
  <si>
    <t>Qcap (m³/ano)</t>
  </si>
  <si>
    <t>Kcapclasse</t>
  </si>
  <si>
    <t>Kpd</t>
  </si>
  <si>
    <t>PPU cap (R$/m³)</t>
  </si>
  <si>
    <t>Kconsumo</t>
  </si>
  <si>
    <t>QcapT (m³/ano)</t>
  </si>
  <si>
    <t>QlançT (m³/ano)</t>
  </si>
  <si>
    <t>PPU con (R$/m³)</t>
  </si>
  <si>
    <t>COdbo (kg/ano)</t>
  </si>
  <si>
    <t>Kgestão</t>
  </si>
  <si>
    <t>Valor captação</t>
  </si>
  <si>
    <t>Valor consumo</t>
  </si>
  <si>
    <t>Valor Lançamento</t>
  </si>
  <si>
    <t>Valor Total</t>
  </si>
  <si>
    <t>Impacto nos Setores - Arrecadação/Renda (%)</t>
  </si>
  <si>
    <t>Outros coef.</t>
  </si>
  <si>
    <t>K agropec</t>
  </si>
  <si>
    <t>Total RH-VIII</t>
  </si>
  <si>
    <t>2023-2033</t>
  </si>
  <si>
    <t>2023-2034</t>
  </si>
  <si>
    <t>Vazão de captação (m³/ano)</t>
  </si>
  <si>
    <t>Vazão Consumida</t>
  </si>
  <si>
    <t>Base para as projeções das Demandas</t>
  </si>
  <si>
    <t>Taxas de redução</t>
  </si>
  <si>
    <t>índice de perdas atual (%)</t>
  </si>
  <si>
    <t>-</t>
  </si>
  <si>
    <t>PROCESSOS DE OUTORGA VIGENTES</t>
  </si>
  <si>
    <t>PPU inicial</t>
  </si>
  <si>
    <t>PROCESSOS DE OUTORGA VIGENTES E EM ANÁLISE</t>
  </si>
  <si>
    <t>MAIORES DEMANDAS HÍDRICAS</t>
  </si>
  <si>
    <t>B.1.1</t>
  </si>
  <si>
    <t>B.1.2</t>
  </si>
  <si>
    <t>B.1.3</t>
  </si>
  <si>
    <t>B.2.1</t>
  </si>
  <si>
    <t>B.2.2</t>
  </si>
  <si>
    <t>B.2.3</t>
  </si>
  <si>
    <t>B.3.1</t>
  </si>
  <si>
    <t>Taxa de crescimento por período</t>
  </si>
  <si>
    <t>Aumento</t>
  </si>
  <si>
    <t xml:space="preserve"> a cada 5 anos</t>
  </si>
  <si>
    <t>IPCA (meta do Banco Central)</t>
  </si>
  <si>
    <t>B.3.2</t>
  </si>
  <si>
    <t>B.3.3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</si>
</sst>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#,##0.0000"/>
    <numFmt numFmtId="166" formatCode="0.000000"/>
    <numFmt numFmtId="167" formatCode="0.0%"/>
    <numFmt numFmtId="168" formatCode="0.00000"/>
    <numFmt numFmtId="169" formatCode="#,##0.00000"/>
    <numFmt numFmtId="170" formatCode="_-&quot;R$&quot;\ * #,##0.00000_-;\-&quot;R$&quot;\ * #,##0.00000_-;_-&quot;R$&quot;\ * &quot;-&quot;??_-;_-@_-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/>
      <right/>
      <top style="medium">
        <color theme="2" tint="-9.9978637043366805E-2"/>
      </top>
      <bottom/>
      <diagonal/>
    </border>
    <border>
      <left/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medium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/>
      <top style="thin">
        <color theme="0" tint="-0.249977111117893"/>
      </top>
      <bottom style="thin">
        <color theme="2" tint="-9.9978637043366805E-2"/>
      </bottom>
      <diagonal/>
    </border>
    <border>
      <left/>
      <right/>
      <top style="thin">
        <color theme="0" tint="-0.249977111117893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 tint="-0.249977111117893"/>
      </top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2" tint="-9.9978637043366805E-2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medium">
        <color indexed="64"/>
      </left>
      <right style="thin">
        <color theme="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/>
      <top style="thin">
        <color theme="2"/>
      </top>
      <bottom style="medium">
        <color indexed="64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998474074526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2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14999847407452621"/>
      </left>
      <right style="thin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7">
    <xf numFmtId="0" fontId="0" fillId="0" borderId="0" xfId="0"/>
    <xf numFmtId="0" fontId="3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3" fillId="2" borderId="0" xfId="0" applyFont="1" applyFill="1"/>
    <xf numFmtId="0" fontId="9" fillId="6" borderId="0" xfId="0" applyFont="1" applyFill="1"/>
    <xf numFmtId="0" fontId="10" fillId="6" borderId="0" xfId="0" applyFont="1" applyFill="1" applyAlignment="1">
      <alignment wrapText="1"/>
    </xf>
    <xf numFmtId="0" fontId="10" fillId="6" borderId="0" xfId="0" applyFont="1" applyFill="1"/>
    <xf numFmtId="0" fontId="10" fillId="2" borderId="0" xfId="0" applyFont="1" applyFill="1" applyAlignment="1">
      <alignment wrapText="1"/>
    </xf>
    <xf numFmtId="0" fontId="9" fillId="2" borderId="0" xfId="0" applyFont="1" applyFill="1"/>
    <xf numFmtId="0" fontId="10" fillId="6" borderId="0" xfId="0" applyFont="1" applyFill="1" applyAlignment="1">
      <alignment horizontal="left"/>
    </xf>
    <xf numFmtId="0" fontId="10" fillId="2" borderId="2" xfId="0" applyFont="1" applyFill="1" applyBorder="1"/>
    <xf numFmtId="0" fontId="0" fillId="2" borderId="0" xfId="0" applyFill="1"/>
    <xf numFmtId="0" fontId="3" fillId="2" borderId="7" xfId="0" applyFont="1" applyFill="1" applyBorder="1"/>
    <xf numFmtId="166" fontId="3" fillId="2" borderId="7" xfId="0" applyNumberFormat="1" applyFont="1" applyFill="1" applyBorder="1" applyAlignment="1">
      <alignment horizontal="right" vertical="center"/>
    </xf>
    <xf numFmtId="9" fontId="3" fillId="2" borderId="7" xfId="3" applyFont="1" applyFill="1" applyBorder="1"/>
    <xf numFmtId="0" fontId="17" fillId="2" borderId="0" xfId="0" applyFont="1" applyFill="1"/>
    <xf numFmtId="164" fontId="10" fillId="2" borderId="7" xfId="0" applyNumberFormat="1" applyFont="1" applyFill="1" applyBorder="1" applyAlignment="1">
      <alignment horizontal="right"/>
    </xf>
    <xf numFmtId="164" fontId="10" fillId="2" borderId="7" xfId="0" applyNumberFormat="1" applyFont="1" applyFill="1" applyBorder="1" applyAlignment="1">
      <alignment horizontal="right" vertical="center"/>
    </xf>
    <xf numFmtId="4" fontId="10" fillId="2" borderId="7" xfId="0" applyNumberFormat="1" applyFont="1" applyFill="1" applyBorder="1" applyAlignment="1">
      <alignment horizontal="right"/>
    </xf>
    <xf numFmtId="164" fontId="10" fillId="2" borderId="10" xfId="0" applyNumberFormat="1" applyFont="1" applyFill="1" applyBorder="1" applyAlignment="1">
      <alignment horizontal="center"/>
    </xf>
    <xf numFmtId="166" fontId="10" fillId="2" borderId="1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/>
    </xf>
    <xf numFmtId="0" fontId="10" fillId="2" borderId="13" xfId="0" applyFont="1" applyFill="1" applyBorder="1"/>
    <xf numFmtId="0" fontId="9" fillId="2" borderId="13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center"/>
    </xf>
    <xf numFmtId="44" fontId="10" fillId="2" borderId="13" xfId="0" applyNumberFormat="1" applyFont="1" applyFill="1" applyBorder="1"/>
    <xf numFmtId="0" fontId="9" fillId="2" borderId="13" xfId="0" applyFont="1" applyFill="1" applyBorder="1"/>
    <xf numFmtId="0" fontId="9" fillId="2" borderId="0" xfId="0" applyFont="1" applyFill="1" applyAlignment="1">
      <alignment horizontal="center"/>
    </xf>
    <xf numFmtId="0" fontId="10" fillId="2" borderId="16" xfId="0" applyFont="1" applyFill="1" applyBorder="1"/>
    <xf numFmtId="44" fontId="9" fillId="2" borderId="13" xfId="0" applyNumberFormat="1" applyFont="1" applyFill="1" applyBorder="1"/>
    <xf numFmtId="44" fontId="9" fillId="2" borderId="15" xfId="0" applyNumberFormat="1" applyFont="1" applyFill="1" applyBorder="1"/>
    <xf numFmtId="0" fontId="18" fillId="4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19" borderId="7" xfId="0" applyFont="1" applyFill="1" applyBorder="1" applyAlignment="1">
      <alignment horizontal="center" vertical="center"/>
    </xf>
    <xf numFmtId="0" fontId="20" fillId="14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44" fontId="10" fillId="2" borderId="13" xfId="0" applyNumberFormat="1" applyFont="1" applyFill="1" applyBorder="1" applyAlignment="1">
      <alignment wrapText="1"/>
    </xf>
    <xf numFmtId="167" fontId="9" fillId="2" borderId="0" xfId="3" applyNumberFormat="1" applyFont="1" applyFill="1" applyBorder="1"/>
    <xf numFmtId="0" fontId="2" fillId="2" borderId="18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2" fillId="7" borderId="1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15" fillId="2" borderId="18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16" borderId="18" xfId="0" applyFont="1" applyFill="1" applyBorder="1" applyAlignment="1">
      <alignment horizontal="center" vertical="center" wrapText="1"/>
    </xf>
    <xf numFmtId="0" fontId="12" fillId="14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4" fillId="6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 vertical="center" wrapText="1"/>
    </xf>
    <xf numFmtId="44" fontId="3" fillId="2" borderId="18" xfId="0" applyNumberFormat="1" applyFont="1" applyFill="1" applyBorder="1" applyAlignment="1">
      <alignment horizontal="right"/>
    </xf>
    <xf numFmtId="44" fontId="3" fillId="2" borderId="18" xfId="0" applyNumberFormat="1" applyFont="1" applyFill="1" applyBorder="1" applyAlignment="1">
      <alignment horizontal="center"/>
    </xf>
    <xf numFmtId="9" fontId="3" fillId="2" borderId="18" xfId="3" applyFont="1" applyFill="1" applyBorder="1" applyAlignment="1">
      <alignment horizontal="center"/>
    </xf>
    <xf numFmtId="44" fontId="3" fillId="2" borderId="18" xfId="1" applyNumberFormat="1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4" fillId="2" borderId="22" xfId="0" applyFont="1" applyFill="1" applyBorder="1"/>
    <xf numFmtId="0" fontId="3" fillId="2" borderId="24" xfId="0" applyFont="1" applyFill="1" applyBorder="1" applyAlignment="1">
      <alignment horizontal="center"/>
    </xf>
    <xf numFmtId="0" fontId="3" fillId="2" borderId="24" xfId="0" applyFont="1" applyFill="1" applyBorder="1"/>
    <xf numFmtId="0" fontId="4" fillId="2" borderId="26" xfId="0" applyFont="1" applyFill="1" applyBorder="1"/>
    <xf numFmtId="44" fontId="4" fillId="2" borderId="27" xfId="1" applyNumberFormat="1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9" fillId="5" borderId="13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10" fillId="2" borderId="17" xfId="0" applyFont="1" applyFill="1" applyBorder="1"/>
    <xf numFmtId="0" fontId="4" fillId="7" borderId="18" xfId="0" applyFont="1" applyFill="1" applyBorder="1" applyAlignment="1">
      <alignment horizontal="center" vertical="center" wrapText="1"/>
    </xf>
    <xf numFmtId="0" fontId="4" fillId="20" borderId="18" xfId="0" applyFont="1" applyFill="1" applyBorder="1" applyAlignment="1">
      <alignment horizontal="center"/>
    </xf>
    <xf numFmtId="0" fontId="4" fillId="17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/>
    </xf>
    <xf numFmtId="0" fontId="4" fillId="14" borderId="18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5" xfId="0" applyFont="1" applyFill="1" applyBorder="1"/>
    <xf numFmtId="44" fontId="3" fillId="2" borderId="1" xfId="0" applyNumberFormat="1" applyFont="1" applyFill="1" applyBorder="1"/>
    <xf numFmtId="44" fontId="3" fillId="2" borderId="1" xfId="1" applyNumberFormat="1" applyFont="1" applyFill="1" applyBorder="1"/>
    <xf numFmtId="0" fontId="9" fillId="2" borderId="18" xfId="0" applyFont="1" applyFill="1" applyBorder="1"/>
    <xf numFmtId="0" fontId="10" fillId="2" borderId="18" xfId="0" applyFont="1" applyFill="1" applyBorder="1"/>
    <xf numFmtId="10" fontId="10" fillId="2" borderId="18" xfId="0" applyNumberFormat="1" applyFont="1" applyFill="1" applyBorder="1"/>
    <xf numFmtId="10" fontId="10" fillId="2" borderId="13" xfId="3" applyNumberFormat="1" applyFont="1" applyFill="1" applyBorder="1"/>
    <xf numFmtId="10" fontId="9" fillId="2" borderId="13" xfId="3" applyNumberFormat="1" applyFont="1" applyFill="1" applyBorder="1"/>
    <xf numFmtId="2" fontId="2" fillId="2" borderId="18" xfId="0" applyNumberFormat="1" applyFont="1" applyFill="1" applyBorder="1" applyAlignment="1">
      <alignment horizontal="center" vertical="center" wrapText="1"/>
    </xf>
    <xf numFmtId="2" fontId="15" fillId="2" borderId="18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right"/>
    </xf>
    <xf numFmtId="0" fontId="18" fillId="4" borderId="9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164" fontId="10" fillId="2" borderId="18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 vertical="center"/>
    </xf>
    <xf numFmtId="4" fontId="10" fillId="2" borderId="18" xfId="0" applyNumberFormat="1" applyFont="1" applyFill="1" applyBorder="1" applyAlignment="1">
      <alignment horizontal="right"/>
    </xf>
    <xf numFmtId="0" fontId="18" fillId="4" borderId="18" xfId="0" applyFont="1" applyFill="1" applyBorder="1" applyAlignment="1">
      <alignment horizontal="center" vertical="center"/>
    </xf>
    <xf numFmtId="0" fontId="18" fillId="19" borderId="18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164" fontId="10" fillId="2" borderId="33" xfId="0" applyNumberFormat="1" applyFont="1" applyFill="1" applyBorder="1" applyAlignment="1">
      <alignment horizontal="right"/>
    </xf>
    <xf numFmtId="10" fontId="9" fillId="2" borderId="0" xfId="3" applyNumberFormat="1" applyFont="1" applyFill="1" applyBorder="1"/>
    <xf numFmtId="0" fontId="9" fillId="23" borderId="18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3" borderId="18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center" vertical="center" wrapText="1"/>
    </xf>
    <xf numFmtId="0" fontId="9" fillId="16" borderId="18" xfId="0" applyFont="1" applyFill="1" applyBorder="1" applyAlignment="1">
      <alignment horizontal="center" vertical="center" wrapText="1"/>
    </xf>
    <xf numFmtId="165" fontId="10" fillId="5" borderId="18" xfId="0" applyNumberFormat="1" applyFont="1" applyFill="1" applyBorder="1"/>
    <xf numFmtId="4" fontId="10" fillId="5" borderId="18" xfId="0" applyNumberFormat="1" applyFont="1" applyFill="1" applyBorder="1"/>
    <xf numFmtId="3" fontId="10" fillId="5" borderId="18" xfId="0" applyNumberFormat="1" applyFont="1" applyFill="1" applyBorder="1" applyAlignment="1">
      <alignment horizontal="center"/>
    </xf>
    <xf numFmtId="4" fontId="10" fillId="5" borderId="18" xfId="0" applyNumberFormat="1" applyFont="1" applyFill="1" applyBorder="1" applyAlignment="1">
      <alignment horizontal="center"/>
    </xf>
    <xf numFmtId="169" fontId="10" fillId="5" borderId="18" xfId="0" applyNumberFormat="1" applyFont="1" applyFill="1" applyBorder="1" applyAlignment="1">
      <alignment horizontal="center"/>
    </xf>
    <xf numFmtId="4" fontId="10" fillId="14" borderId="18" xfId="0" applyNumberFormat="1" applyFont="1" applyFill="1" applyBorder="1" applyAlignment="1">
      <alignment horizontal="center"/>
    </xf>
    <xf numFmtId="169" fontId="10" fillId="14" borderId="18" xfId="0" applyNumberFormat="1" applyFont="1" applyFill="1" applyBorder="1" applyAlignment="1">
      <alignment horizontal="center"/>
    </xf>
    <xf numFmtId="0" fontId="10" fillId="7" borderId="18" xfId="0" applyFont="1" applyFill="1" applyBorder="1"/>
    <xf numFmtId="44" fontId="10" fillId="6" borderId="18" xfId="2" applyFont="1" applyFill="1" applyBorder="1" applyAlignment="1">
      <alignment wrapText="1"/>
    </xf>
    <xf numFmtId="44" fontId="10" fillId="2" borderId="0" xfId="0" applyNumberFormat="1" applyFont="1" applyFill="1"/>
    <xf numFmtId="44" fontId="9" fillId="2" borderId="0" xfId="0" applyNumberFormat="1" applyFont="1" applyFill="1"/>
    <xf numFmtId="10" fontId="10" fillId="2" borderId="0" xfId="3" applyNumberFormat="1" applyFont="1" applyFill="1" applyBorder="1"/>
    <xf numFmtId="0" fontId="9" fillId="3" borderId="14" xfId="0" applyFont="1" applyFill="1" applyBorder="1" applyAlignment="1">
      <alignment horizontal="center"/>
    </xf>
    <xf numFmtId="10" fontId="10" fillId="2" borderId="14" xfId="3" applyNumberFormat="1" applyFont="1" applyFill="1" applyBorder="1"/>
    <xf numFmtId="10" fontId="9" fillId="2" borderId="14" xfId="3" applyNumberFormat="1" applyFont="1" applyFill="1" applyBorder="1"/>
    <xf numFmtId="0" fontId="9" fillId="7" borderId="18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44" fontId="10" fillId="2" borderId="18" xfId="0" applyNumberFormat="1" applyFont="1" applyFill="1" applyBorder="1"/>
    <xf numFmtId="44" fontId="10" fillId="2" borderId="18" xfId="0" applyNumberFormat="1" applyFont="1" applyFill="1" applyBorder="1" applyAlignment="1">
      <alignment wrapText="1"/>
    </xf>
    <xf numFmtId="44" fontId="9" fillId="2" borderId="18" xfId="0" applyNumberFormat="1" applyFont="1" applyFill="1" applyBorder="1"/>
    <xf numFmtId="0" fontId="9" fillId="12" borderId="34" xfId="0" applyFont="1" applyFill="1" applyBorder="1" applyAlignment="1">
      <alignment horizontal="center" vertical="center" wrapText="1"/>
    </xf>
    <xf numFmtId="165" fontId="10" fillId="2" borderId="0" xfId="0" applyNumberFormat="1" applyFont="1" applyFill="1"/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169" fontId="10" fillId="2" borderId="0" xfId="0" applyNumberFormat="1" applyFont="1" applyFill="1" applyAlignment="1">
      <alignment horizontal="center"/>
    </xf>
    <xf numFmtId="44" fontId="10" fillId="2" borderId="0" xfId="2" applyFont="1" applyFill="1" applyBorder="1" applyAlignment="1">
      <alignment wrapText="1"/>
    </xf>
    <xf numFmtId="0" fontId="9" fillId="24" borderId="18" xfId="0" applyFont="1" applyFill="1" applyBorder="1" applyAlignment="1">
      <alignment horizontal="center" vertical="center" wrapText="1"/>
    </xf>
    <xf numFmtId="0" fontId="10" fillId="22" borderId="18" xfId="0" applyFont="1" applyFill="1" applyBorder="1"/>
    <xf numFmtId="4" fontId="10" fillId="3" borderId="18" xfId="0" applyNumberFormat="1" applyFont="1" applyFill="1" applyBorder="1"/>
    <xf numFmtId="0" fontId="10" fillId="7" borderId="18" xfId="0" applyFont="1" applyFill="1" applyBorder="1" applyAlignment="1">
      <alignment horizontal="center"/>
    </xf>
    <xf numFmtId="0" fontId="9" fillId="20" borderId="33" xfId="0" applyFont="1" applyFill="1" applyBorder="1" applyAlignment="1">
      <alignment horizontal="center" vertical="center" wrapText="1"/>
    </xf>
    <xf numFmtId="0" fontId="9" fillId="20" borderId="34" xfId="0" applyFont="1" applyFill="1" applyBorder="1" applyAlignment="1">
      <alignment horizontal="center" vertical="center" wrapText="1"/>
    </xf>
    <xf numFmtId="168" fontId="10" fillId="26" borderId="13" xfId="0" applyNumberFormat="1" applyFont="1" applyFill="1" applyBorder="1"/>
    <xf numFmtId="0" fontId="18" fillId="6" borderId="13" xfId="0" applyFont="1" applyFill="1" applyBorder="1" applyAlignment="1">
      <alignment horizontal="center" vertical="center"/>
    </xf>
    <xf numFmtId="0" fontId="9" fillId="20" borderId="49" xfId="0" applyFont="1" applyFill="1" applyBorder="1" applyAlignment="1">
      <alignment horizontal="center" vertical="center" wrapText="1"/>
    </xf>
    <xf numFmtId="0" fontId="9" fillId="20" borderId="30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168" fontId="10" fillId="3" borderId="18" xfId="0" applyNumberFormat="1" applyFont="1" applyFill="1" applyBorder="1"/>
    <xf numFmtId="170" fontId="10" fillId="3" borderId="18" xfId="2" applyNumberFormat="1" applyFont="1" applyFill="1" applyBorder="1"/>
    <xf numFmtId="0" fontId="9" fillId="23" borderId="30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/>
    </xf>
    <xf numFmtId="0" fontId="10" fillId="22" borderId="18" xfId="0" applyFont="1" applyFill="1" applyBorder="1" applyAlignment="1">
      <alignment horizontal="center" vertical="center"/>
    </xf>
    <xf numFmtId="167" fontId="3" fillId="2" borderId="0" xfId="3" applyNumberFormat="1" applyFont="1" applyFill="1"/>
    <xf numFmtId="9" fontId="3" fillId="2" borderId="7" xfId="3" applyFont="1" applyFill="1" applyBorder="1" applyAlignment="1">
      <alignment horizontal="center"/>
    </xf>
    <xf numFmtId="9" fontId="3" fillId="2" borderId="0" xfId="3" applyFont="1" applyFill="1"/>
    <xf numFmtId="166" fontId="3" fillId="0" borderId="7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/>
    </xf>
    <xf numFmtId="0" fontId="18" fillId="16" borderId="57" xfId="0" applyFont="1" applyFill="1" applyBorder="1" applyAlignment="1">
      <alignment horizontal="center"/>
    </xf>
    <xf numFmtId="0" fontId="10" fillId="2" borderId="3" xfId="0" applyFont="1" applyFill="1" applyBorder="1"/>
    <xf numFmtId="0" fontId="9" fillId="20" borderId="0" xfId="0" applyFont="1" applyFill="1" applyAlignment="1">
      <alignment horizontal="left"/>
    </xf>
    <xf numFmtId="0" fontId="9" fillId="20" borderId="3" xfId="0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0" fontId="10" fillId="2" borderId="58" xfId="0" applyFont="1" applyFill="1" applyBorder="1"/>
    <xf numFmtId="4" fontId="10" fillId="2" borderId="0" xfId="0" applyNumberFormat="1" applyFont="1" applyFill="1" applyAlignment="1">
      <alignment horizontal="right"/>
    </xf>
    <xf numFmtId="4" fontId="10" fillId="2" borderId="59" xfId="0" applyNumberFormat="1" applyFont="1" applyFill="1" applyBorder="1" applyAlignment="1">
      <alignment horizontal="right"/>
    </xf>
    <xf numFmtId="0" fontId="10" fillId="2" borderId="60" xfId="0" applyFont="1" applyFill="1" applyBorder="1"/>
    <xf numFmtId="0" fontId="9" fillId="2" borderId="3" xfId="0" applyFont="1" applyFill="1" applyBorder="1"/>
    <xf numFmtId="0" fontId="18" fillId="2" borderId="3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right"/>
    </xf>
    <xf numFmtId="164" fontId="10" fillId="2" borderId="0" xfId="0" applyNumberFormat="1" applyFont="1" applyFill="1" applyAlignment="1">
      <alignment horizontal="center"/>
    </xf>
    <xf numFmtId="166" fontId="10" fillId="2" borderId="0" xfId="0" applyNumberFormat="1" applyFont="1" applyFill="1" applyAlignment="1">
      <alignment horizontal="right" vertical="center"/>
    </xf>
    <xf numFmtId="0" fontId="9" fillId="18" borderId="0" xfId="0" applyFont="1" applyFill="1" applyAlignment="1">
      <alignment horizontal="left"/>
    </xf>
    <xf numFmtId="0" fontId="9" fillId="18" borderId="3" xfId="0" applyFont="1" applyFill="1" applyBorder="1" applyAlignment="1">
      <alignment horizontal="left"/>
    </xf>
    <xf numFmtId="0" fontId="18" fillId="19" borderId="5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11" borderId="0" xfId="0" applyFont="1" applyFill="1" applyAlignment="1">
      <alignment horizontal="left"/>
    </xf>
    <xf numFmtId="0" fontId="9" fillId="11" borderId="3" xfId="0" applyFont="1" applyFill="1" applyBorder="1" applyAlignment="1">
      <alignment horizontal="left"/>
    </xf>
    <xf numFmtId="0" fontId="18" fillId="3" borderId="59" xfId="0" applyFont="1" applyFill="1" applyBorder="1" applyAlignment="1">
      <alignment horizontal="center" vertical="center"/>
    </xf>
    <xf numFmtId="0" fontId="10" fillId="2" borderId="62" xfId="0" applyFont="1" applyFill="1" applyBorder="1"/>
    <xf numFmtId="164" fontId="10" fillId="2" borderId="63" xfId="0" applyNumberFormat="1" applyFont="1" applyFill="1" applyBorder="1" applyAlignment="1">
      <alignment horizontal="right" vertical="center"/>
    </xf>
    <xf numFmtId="0" fontId="10" fillId="2" borderId="64" xfId="0" applyFont="1" applyFill="1" applyBorder="1"/>
    <xf numFmtId="4" fontId="10" fillId="2" borderId="63" xfId="0" applyNumberFormat="1" applyFont="1" applyFill="1" applyBorder="1" applyAlignment="1">
      <alignment horizontal="right"/>
    </xf>
    <xf numFmtId="4" fontId="10" fillId="2" borderId="64" xfId="0" applyNumberFormat="1" applyFont="1" applyFill="1" applyBorder="1" applyAlignment="1">
      <alignment horizontal="right"/>
    </xf>
    <xf numFmtId="4" fontId="10" fillId="2" borderId="65" xfId="0" applyNumberFormat="1" applyFont="1" applyFill="1" applyBorder="1" applyAlignment="1">
      <alignment horizontal="right"/>
    </xf>
    <xf numFmtId="0" fontId="10" fillId="2" borderId="12" xfId="0" applyFont="1" applyFill="1" applyBorder="1"/>
    <xf numFmtId="0" fontId="10" fillId="2" borderId="66" xfId="0" applyFont="1" applyFill="1" applyBorder="1"/>
    <xf numFmtId="0" fontId="10" fillId="2" borderId="67" xfId="0" applyFont="1" applyFill="1" applyBorder="1"/>
    <xf numFmtId="164" fontId="10" fillId="2" borderId="68" xfId="0" applyNumberFormat="1" applyFont="1" applyFill="1" applyBorder="1" applyAlignment="1">
      <alignment horizontal="right" vertical="center"/>
    </xf>
    <xf numFmtId="4" fontId="10" fillId="2" borderId="68" xfId="0" applyNumberFormat="1" applyFont="1" applyFill="1" applyBorder="1" applyAlignment="1">
      <alignment horizontal="right"/>
    </xf>
    <xf numFmtId="4" fontId="10" fillId="2" borderId="69" xfId="0" applyNumberFormat="1" applyFont="1" applyFill="1" applyBorder="1" applyAlignment="1">
      <alignment horizontal="right"/>
    </xf>
    <xf numFmtId="9" fontId="3" fillId="0" borderId="7" xfId="3" applyFont="1" applyFill="1" applyBorder="1"/>
    <xf numFmtId="0" fontId="9" fillId="6" borderId="70" xfId="0" applyFont="1" applyFill="1" applyBorder="1"/>
    <xf numFmtId="0" fontId="0" fillId="2" borderId="74" xfId="0" applyFill="1" applyBorder="1"/>
    <xf numFmtId="0" fontId="0" fillId="2" borderId="75" xfId="0" applyFill="1" applyBorder="1"/>
    <xf numFmtId="0" fontId="9" fillId="6" borderId="76" xfId="0" applyFont="1" applyFill="1" applyBorder="1"/>
    <xf numFmtId="0" fontId="0" fillId="2" borderId="80" xfId="0" applyFill="1" applyBorder="1"/>
    <xf numFmtId="0" fontId="0" fillId="2" borderId="81" xfId="0" applyFill="1" applyBorder="1"/>
    <xf numFmtId="0" fontId="9" fillId="3" borderId="85" xfId="0" applyFont="1" applyFill="1" applyBorder="1" applyAlignment="1">
      <alignment horizontal="center"/>
    </xf>
    <xf numFmtId="0" fontId="10" fillId="2" borderId="86" xfId="0" applyFont="1" applyFill="1" applyBorder="1"/>
    <xf numFmtId="0" fontId="10" fillId="2" borderId="87" xfId="0" applyFont="1" applyFill="1" applyBorder="1"/>
    <xf numFmtId="0" fontId="10" fillId="2" borderId="88" xfId="0" applyFont="1" applyFill="1" applyBorder="1"/>
    <xf numFmtId="0" fontId="9" fillId="2" borderId="89" xfId="0" applyFont="1" applyFill="1" applyBorder="1"/>
    <xf numFmtId="10" fontId="10" fillId="26" borderId="18" xfId="0" applyNumberFormat="1" applyFont="1" applyFill="1" applyBorder="1" applyAlignment="1">
      <alignment vertical="center"/>
    </xf>
    <xf numFmtId="0" fontId="17" fillId="6" borderId="90" xfId="0" applyFont="1" applyFill="1" applyBorder="1"/>
    <xf numFmtId="167" fontId="17" fillId="6" borderId="90" xfId="3" applyNumberFormat="1" applyFont="1" applyFill="1" applyBorder="1"/>
    <xf numFmtId="0" fontId="17" fillId="6" borderId="91" xfId="0" applyFont="1" applyFill="1" applyBorder="1"/>
    <xf numFmtId="44" fontId="17" fillId="6" borderId="90" xfId="2" applyFont="1" applyFill="1" applyBorder="1"/>
    <xf numFmtId="0" fontId="10" fillId="2" borderId="18" xfId="0" applyFont="1" applyFill="1" applyBorder="1" applyAlignment="1">
      <alignment wrapText="1"/>
    </xf>
    <xf numFmtId="0" fontId="10" fillId="2" borderId="0" xfId="0" applyFont="1" applyFill="1" applyAlignment="1">
      <alignment vertical="center"/>
    </xf>
    <xf numFmtId="0" fontId="16" fillId="15" borderId="0" xfId="0" applyFont="1" applyFill="1" applyAlignment="1">
      <alignment horizontal="center"/>
    </xf>
    <xf numFmtId="0" fontId="5" fillId="27" borderId="0" xfId="0" applyFont="1" applyFill="1" applyAlignment="1">
      <alignment horizontal="center" vertical="center" textRotation="90"/>
    </xf>
    <xf numFmtId="0" fontId="10" fillId="2" borderId="71" xfId="0" applyFont="1" applyFill="1" applyBorder="1" applyAlignment="1">
      <alignment horizontal="left"/>
    </xf>
    <xf numFmtId="0" fontId="10" fillId="2" borderId="72" xfId="0" applyFont="1" applyFill="1" applyBorder="1" applyAlignment="1">
      <alignment horizontal="left"/>
    </xf>
    <xf numFmtId="0" fontId="10" fillId="2" borderId="73" xfId="0" applyFont="1" applyFill="1" applyBorder="1" applyAlignment="1">
      <alignment horizontal="left"/>
    </xf>
    <xf numFmtId="0" fontId="10" fillId="2" borderId="77" xfId="0" applyFont="1" applyFill="1" applyBorder="1" applyAlignment="1">
      <alignment horizontal="left"/>
    </xf>
    <xf numFmtId="0" fontId="10" fillId="2" borderId="78" xfId="0" applyFont="1" applyFill="1" applyBorder="1" applyAlignment="1">
      <alignment horizontal="left"/>
    </xf>
    <xf numFmtId="0" fontId="10" fillId="2" borderId="79" xfId="0" applyFont="1" applyFill="1" applyBorder="1" applyAlignment="1">
      <alignment horizontal="left"/>
    </xf>
    <xf numFmtId="0" fontId="9" fillId="2" borderId="82" xfId="0" applyFont="1" applyFill="1" applyBorder="1" applyAlignment="1">
      <alignment horizontal="center" vertical="center"/>
    </xf>
    <xf numFmtId="0" fontId="9" fillId="20" borderId="83" xfId="0" applyFont="1" applyFill="1" applyBorder="1" applyAlignment="1">
      <alignment horizontal="center"/>
    </xf>
    <xf numFmtId="0" fontId="9" fillId="20" borderId="17" xfId="0" applyFont="1" applyFill="1" applyBorder="1" applyAlignment="1">
      <alignment horizontal="center"/>
    </xf>
    <xf numFmtId="0" fontId="9" fillId="12" borderId="17" xfId="0" applyFont="1" applyFill="1" applyBorder="1" applyAlignment="1">
      <alignment horizontal="center"/>
    </xf>
    <xf numFmtId="0" fontId="9" fillId="16" borderId="17" xfId="0" applyFont="1" applyFill="1" applyBorder="1" applyAlignment="1">
      <alignment horizontal="center"/>
    </xf>
    <xf numFmtId="0" fontId="9" fillId="13" borderId="17" xfId="0" applyFont="1" applyFill="1" applyBorder="1" applyAlignment="1">
      <alignment horizontal="center"/>
    </xf>
    <xf numFmtId="0" fontId="9" fillId="11" borderId="17" xfId="0" applyFont="1" applyFill="1" applyBorder="1" applyAlignment="1">
      <alignment horizontal="center"/>
    </xf>
    <xf numFmtId="0" fontId="9" fillId="11" borderId="8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6" fillId="15" borderId="21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16" fillId="15" borderId="22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15" borderId="0" xfId="0" applyFont="1" applyFill="1" applyAlignment="1">
      <alignment horizontal="center"/>
    </xf>
    <xf numFmtId="0" fontId="12" fillId="6" borderId="1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/>
    </xf>
    <xf numFmtId="0" fontId="13" fillId="16" borderId="18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 vertical="center" wrapText="1"/>
    </xf>
    <xf numFmtId="0" fontId="12" fillId="16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13" borderId="18" xfId="0" applyFont="1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3" fillId="20" borderId="18" xfId="0" applyFont="1" applyFill="1" applyBorder="1" applyAlignment="1">
      <alignment horizontal="center" vertical="center"/>
    </xf>
    <xf numFmtId="0" fontId="13" fillId="21" borderId="18" xfId="0" applyFont="1" applyFill="1" applyBorder="1" applyAlignment="1">
      <alignment horizontal="center" vertical="center"/>
    </xf>
    <xf numFmtId="0" fontId="4" fillId="18" borderId="52" xfId="0" applyFont="1" applyFill="1" applyBorder="1" applyAlignment="1">
      <alignment horizontal="left"/>
    </xf>
    <xf numFmtId="0" fontId="4" fillId="18" borderId="0" xfId="0" applyFont="1" applyFill="1" applyAlignment="1">
      <alignment horizontal="left"/>
    </xf>
    <xf numFmtId="0" fontId="20" fillId="19" borderId="8" xfId="0" applyFont="1" applyFill="1" applyBorder="1" applyAlignment="1">
      <alignment horizontal="center" vertical="center"/>
    </xf>
    <xf numFmtId="0" fontId="4" fillId="11" borderId="52" xfId="0" applyFont="1" applyFill="1" applyBorder="1" applyAlignment="1">
      <alignment horizontal="left"/>
    </xf>
    <xf numFmtId="0" fontId="4" fillId="11" borderId="0" xfId="0" applyFont="1" applyFill="1" applyAlignment="1">
      <alignment horizontal="left"/>
    </xf>
    <xf numFmtId="0" fontId="20" fillId="3" borderId="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0" fontId="20" fillId="19" borderId="12" xfId="0" applyFont="1" applyFill="1" applyBorder="1" applyAlignment="1">
      <alignment horizontal="center" vertical="center"/>
    </xf>
    <xf numFmtId="0" fontId="20" fillId="14" borderId="11" xfId="0" applyFont="1" applyFill="1" applyBorder="1" applyAlignment="1">
      <alignment horizontal="center" vertical="center"/>
    </xf>
    <xf numFmtId="0" fontId="20" fillId="14" borderId="12" xfId="0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 vertical="center"/>
    </xf>
    <xf numFmtId="0" fontId="4" fillId="13" borderId="52" xfId="0" applyFont="1" applyFill="1" applyBorder="1" applyAlignment="1">
      <alignment horizontal="left"/>
    </xf>
    <xf numFmtId="0" fontId="4" fillId="13" borderId="0" xfId="0" applyFont="1" applyFill="1" applyAlignment="1">
      <alignment horizontal="left"/>
    </xf>
    <xf numFmtId="0" fontId="20" fillId="4" borderId="56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4" fillId="20" borderId="52" xfId="0" applyFont="1" applyFill="1" applyBorder="1" applyAlignment="1">
      <alignment horizontal="left"/>
    </xf>
    <xf numFmtId="0" fontId="4" fillId="20" borderId="0" xfId="0" applyFont="1" applyFill="1" applyAlignment="1">
      <alignment horizontal="left"/>
    </xf>
    <xf numFmtId="0" fontId="20" fillId="7" borderId="8" xfId="0" applyFont="1" applyFill="1" applyBorder="1" applyAlignment="1">
      <alignment horizontal="center" vertical="center"/>
    </xf>
    <xf numFmtId="0" fontId="20" fillId="7" borderId="55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4" fillId="17" borderId="52" xfId="0" applyFont="1" applyFill="1" applyBorder="1" applyAlignment="1">
      <alignment horizontal="left"/>
    </xf>
    <xf numFmtId="0" fontId="4" fillId="17" borderId="0" xfId="0" applyFont="1" applyFill="1" applyAlignment="1">
      <alignment horizontal="left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7" borderId="53" xfId="0" applyFont="1" applyFill="1" applyBorder="1" applyAlignment="1">
      <alignment horizontal="center" vertical="center"/>
    </xf>
    <xf numFmtId="0" fontId="20" fillId="7" borderId="54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0" fontId="18" fillId="6" borderId="92" xfId="0" applyFont="1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8" fillId="7" borderId="5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9" fillId="17" borderId="58" xfId="0" applyFont="1" applyFill="1" applyBorder="1" applyAlignment="1">
      <alignment horizontal="left"/>
    </xf>
    <xf numFmtId="0" fontId="9" fillId="17" borderId="18" xfId="0" applyFont="1" applyFill="1" applyBorder="1" applyAlignment="1">
      <alignment horizontal="left"/>
    </xf>
    <xf numFmtId="0" fontId="9" fillId="17" borderId="2" xfId="0" applyFont="1" applyFill="1" applyBorder="1" applyAlignment="1">
      <alignment horizontal="left"/>
    </xf>
    <xf numFmtId="0" fontId="9" fillId="17" borderId="0" xfId="0" applyFont="1" applyFill="1" applyAlignment="1">
      <alignment horizontal="left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left"/>
    </xf>
    <xf numFmtId="0" fontId="9" fillId="20" borderId="0" xfId="0" applyFont="1" applyFill="1" applyAlignment="1">
      <alignment horizontal="left"/>
    </xf>
    <xf numFmtId="0" fontId="18" fillId="3" borderId="6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19" borderId="58" xfId="0" applyFont="1" applyFill="1" applyBorder="1" applyAlignment="1">
      <alignment horizontal="center" vertical="center"/>
    </xf>
    <xf numFmtId="0" fontId="9" fillId="13" borderId="61" xfId="0" applyFont="1" applyFill="1" applyBorder="1" applyAlignment="1">
      <alignment horizontal="left"/>
    </xf>
    <xf numFmtId="0" fontId="9" fillId="13" borderId="34" xfId="0" applyFont="1" applyFill="1" applyBorder="1" applyAlignment="1">
      <alignment horizontal="left"/>
    </xf>
    <xf numFmtId="0" fontId="9" fillId="13" borderId="37" xfId="0" applyFont="1" applyFill="1" applyBorder="1" applyAlignment="1">
      <alignment horizontal="left"/>
    </xf>
    <xf numFmtId="0" fontId="18" fillId="19" borderId="18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left"/>
    </xf>
    <xf numFmtId="0" fontId="9" fillId="11" borderId="0" xfId="0" applyFont="1" applyFill="1" applyAlignment="1">
      <alignment horizontal="left"/>
    </xf>
    <xf numFmtId="0" fontId="9" fillId="11" borderId="3" xfId="0" applyFont="1" applyFill="1" applyBorder="1" applyAlignment="1">
      <alignment horizontal="left"/>
    </xf>
    <xf numFmtId="0" fontId="18" fillId="3" borderId="5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19" borderId="11" xfId="0" applyFont="1" applyFill="1" applyBorder="1" applyAlignment="1">
      <alignment horizontal="center" vertical="center"/>
    </xf>
    <xf numFmtId="0" fontId="18" fillId="19" borderId="12" xfId="0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center" vertical="center"/>
    </xf>
    <xf numFmtId="0" fontId="18" fillId="19" borderId="3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left"/>
    </xf>
    <xf numFmtId="0" fontId="9" fillId="13" borderId="0" xfId="0" applyFont="1" applyFill="1" applyAlignment="1">
      <alignment horizontal="left"/>
    </xf>
    <xf numFmtId="0" fontId="18" fillId="14" borderId="11" xfId="0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/>
    </xf>
    <xf numFmtId="0" fontId="18" fillId="14" borderId="32" xfId="0" applyFont="1" applyFill="1" applyBorder="1" applyAlignment="1">
      <alignment horizontal="center" vertical="center"/>
    </xf>
    <xf numFmtId="0" fontId="9" fillId="18" borderId="2" xfId="0" applyFont="1" applyFill="1" applyBorder="1" applyAlignment="1">
      <alignment horizontal="left"/>
    </xf>
    <xf numFmtId="0" fontId="9" fillId="18" borderId="0" xfId="0" applyFont="1" applyFill="1" applyAlignment="1">
      <alignment horizontal="left"/>
    </xf>
    <xf numFmtId="0" fontId="18" fillId="7" borderId="59" xfId="0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/>
    </xf>
    <xf numFmtId="0" fontId="18" fillId="19" borderId="59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left"/>
    </xf>
    <xf numFmtId="0" fontId="9" fillId="16" borderId="5" xfId="0" applyFont="1" applyFill="1" applyBorder="1" applyAlignment="1">
      <alignment horizontal="left"/>
    </xf>
    <xf numFmtId="0" fontId="9" fillId="20" borderId="3" xfId="0" applyFont="1" applyFill="1" applyBorder="1" applyAlignment="1">
      <alignment horizontal="left"/>
    </xf>
    <xf numFmtId="0" fontId="9" fillId="18" borderId="3" xfId="0" applyFont="1" applyFill="1" applyBorder="1" applyAlignment="1">
      <alignment horizontal="left"/>
    </xf>
    <xf numFmtId="0" fontId="9" fillId="6" borderId="18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9" borderId="30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9" fillId="9" borderId="38" xfId="0" applyFont="1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center" vertical="center" wrapText="1"/>
    </xf>
    <xf numFmtId="0" fontId="9" fillId="21" borderId="34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2" borderId="36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 wrapText="1"/>
    </xf>
    <xf numFmtId="0" fontId="9" fillId="13" borderId="39" xfId="0" applyFont="1" applyFill="1" applyBorder="1" applyAlignment="1">
      <alignment horizontal="center" vertical="center" wrapText="1"/>
    </xf>
    <xf numFmtId="0" fontId="9" fillId="13" borderId="36" xfId="0" applyFont="1" applyFill="1" applyBorder="1" applyAlignment="1">
      <alignment horizontal="center" vertical="center" wrapText="1"/>
    </xf>
    <xf numFmtId="0" fontId="9" fillId="11" borderId="35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36" xfId="0" applyFont="1" applyFill="1" applyBorder="1" applyAlignment="1">
      <alignment horizontal="center" vertical="center" wrapText="1"/>
    </xf>
    <xf numFmtId="0" fontId="9" fillId="16" borderId="18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9" fillId="16" borderId="39" xfId="0" applyFont="1" applyFill="1" applyBorder="1" applyAlignment="1">
      <alignment horizontal="center" vertical="center" wrapText="1"/>
    </xf>
    <xf numFmtId="0" fontId="9" fillId="16" borderId="36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left" vertical="center"/>
    </xf>
    <xf numFmtId="0" fontId="9" fillId="6" borderId="39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21" borderId="18" xfId="0" applyFont="1" applyFill="1" applyBorder="1" applyAlignment="1">
      <alignment horizontal="center" vertical="center" wrapText="1"/>
    </xf>
    <xf numFmtId="0" fontId="9" fillId="13" borderId="18" xfId="0" applyFont="1" applyFill="1" applyBorder="1" applyAlignment="1">
      <alignment horizontal="center" vertical="center" wrapText="1"/>
    </xf>
    <xf numFmtId="0" fontId="9" fillId="20" borderId="18" xfId="0" applyFont="1" applyFill="1" applyBorder="1" applyAlignment="1">
      <alignment horizontal="center" vertical="center" wrapText="1"/>
    </xf>
    <xf numFmtId="0" fontId="9" fillId="25" borderId="18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center" vertical="center"/>
    </xf>
    <xf numFmtId="0" fontId="9" fillId="10" borderId="39" xfId="0" applyFont="1" applyFill="1" applyBorder="1" applyAlignment="1">
      <alignment horizontal="center" vertical="center"/>
    </xf>
    <xf numFmtId="0" fontId="9" fillId="10" borderId="36" xfId="0" applyFont="1" applyFill="1" applyBorder="1" applyAlignment="1">
      <alignment horizontal="center" vertical="center"/>
    </xf>
    <xf numFmtId="0" fontId="9" fillId="21" borderId="30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center" vertical="center" wrapText="1"/>
    </xf>
    <xf numFmtId="0" fontId="9" fillId="21" borderId="38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10" borderId="18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2" borderId="18" xfId="0" applyFont="1" applyFill="1" applyBorder="1" applyAlignment="1">
      <alignment horizontal="center" vertical="center"/>
    </xf>
    <xf numFmtId="0" fontId="9" fillId="11" borderId="47" xfId="0" applyFont="1" applyFill="1" applyBorder="1" applyAlignment="1">
      <alignment horizontal="center"/>
    </xf>
    <xf numFmtId="0" fontId="10" fillId="6" borderId="0" xfId="0" applyFont="1" applyFill="1" applyAlignment="1">
      <alignment horizontal="left"/>
    </xf>
    <xf numFmtId="0" fontId="9" fillId="11" borderId="18" xfId="0" applyFont="1" applyFill="1" applyBorder="1" applyAlignment="1">
      <alignment horizontal="center"/>
    </xf>
    <xf numFmtId="0" fontId="9" fillId="12" borderId="49" xfId="0" applyFont="1" applyFill="1" applyBorder="1" applyAlignment="1">
      <alignment horizontal="center" vertical="center" wrapText="1"/>
    </xf>
    <xf numFmtId="0" fontId="9" fillId="12" borderId="50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8" borderId="41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0" fontId="9" fillId="12" borderId="44" xfId="0" applyFont="1" applyFill="1" applyBorder="1" applyAlignment="1">
      <alignment horizontal="center"/>
    </xf>
    <xf numFmtId="0" fontId="9" fillId="12" borderId="45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9" fillId="20" borderId="48" xfId="0" applyFont="1" applyFill="1" applyBorder="1" applyAlignment="1">
      <alignment horizontal="center"/>
    </xf>
    <xf numFmtId="0" fontId="9" fillId="20" borderId="45" xfId="0" applyFont="1" applyFill="1" applyBorder="1" applyAlignment="1">
      <alignment horizontal="center"/>
    </xf>
    <xf numFmtId="0" fontId="9" fillId="20" borderId="46" xfId="0" applyFont="1" applyFill="1" applyBorder="1" applyAlignment="1">
      <alignment horizontal="center"/>
    </xf>
    <xf numFmtId="0" fontId="9" fillId="16" borderId="44" xfId="0" applyFont="1" applyFill="1" applyBorder="1" applyAlignment="1">
      <alignment horizontal="center"/>
    </xf>
    <xf numFmtId="0" fontId="9" fillId="16" borderId="45" xfId="0" applyFont="1" applyFill="1" applyBorder="1" applyAlignment="1">
      <alignment horizontal="center"/>
    </xf>
    <xf numFmtId="0" fontId="9" fillId="16" borderId="46" xfId="0" applyFont="1" applyFill="1" applyBorder="1" applyAlignment="1">
      <alignment horizontal="center"/>
    </xf>
    <xf numFmtId="0" fontId="9" fillId="13" borderId="44" xfId="0" applyFont="1" applyFill="1" applyBorder="1" applyAlignment="1">
      <alignment horizontal="center"/>
    </xf>
    <xf numFmtId="0" fontId="9" fillId="13" borderId="45" xfId="0" applyFont="1" applyFill="1" applyBorder="1" applyAlignment="1">
      <alignment horizontal="center"/>
    </xf>
    <xf numFmtId="0" fontId="9" fillId="13" borderId="46" xfId="0" applyFont="1" applyFill="1" applyBorder="1" applyAlignment="1">
      <alignment horizontal="center"/>
    </xf>
    <xf numFmtId="0" fontId="9" fillId="20" borderId="18" xfId="0" applyFont="1" applyFill="1" applyBorder="1" applyAlignment="1">
      <alignment horizontal="center"/>
    </xf>
    <xf numFmtId="0" fontId="9" fillId="12" borderId="18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45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rgb="FFFFCC99"/>
        </patternFill>
      </fill>
    </dxf>
    <dxf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99"/>
      <color rgb="FFFFFF69"/>
      <color rgb="FFFFF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491E42-81EF-4A08-A23F-3A20B78D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5266" y="5421749"/>
          <a:ext cx="2597150" cy="405371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C56B90E-D493-4339-9D5D-3C620AAD3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1683" y="5496510"/>
          <a:ext cx="2924175" cy="321870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F6A3891-8AA7-4A2B-8DB1-BCCBE8A50F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10439400" y="4833812"/>
          <a:ext cx="1876425" cy="23683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CDD6E9B-CE4B-4608-A0D6-DA8510624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76775" y="4210050"/>
          <a:ext cx="1619250" cy="170625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E50D5A7-3406-4EBE-9D22-4F343A237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87166" y="7609417"/>
          <a:ext cx="5144001" cy="588107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2DF5319-71CB-4853-963A-64DC35E9F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87259" y="7607300"/>
          <a:ext cx="3534675" cy="412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17F936-BED9-420F-9D92-C84A9C1A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F1C7FF-C4CE-45DF-BF89-87684D5C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AEF9821-2B33-4DAE-84CC-5E73E57616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432DFE2-A07E-4660-AF49-15DFD545E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2106C14-9FB3-4347-8EA9-1ED9B9F7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261CF9E-A7E2-442D-987B-40843033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5AA3F-3578-4C9D-9C6C-53CFE69C9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FF9AE8-9218-46EB-9E44-40B601545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D331B59-4407-40F6-B676-C58E34905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EACAA3B-F12A-40F6-9A62-8D2CC2D45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09C63D3-8D94-4FFF-890F-7DB44C2F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8589C66-CF83-4DB5-8E62-AE4160D5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57A9C-7392-41E2-8742-81F2D91C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5D2342-39EE-4962-81D3-E1DD7416E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AE36317-D64E-4238-913A-F609A9546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6668B95-E97B-45F5-BA49-99203E92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CC6F08-0712-4F81-B0EF-CF24EC2C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AD1DD15-6F72-47D2-A9B4-9BB79946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D792FE-2BAE-4E5D-B53F-5A4AC239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2ADA35-4C7F-4C31-AD4B-3C1A5FED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4CAFE71-D635-45F1-AC1C-C779710E3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3445216-56DF-4272-B5C3-595BA14DA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0407DFA-1FC5-41BD-A2A1-0CB863C4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105F87B-1511-42DE-A8B5-3DD05EFD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E92485-3BA9-47B9-8591-BB967ACC0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8D22E0-DE79-4584-ACE0-607310823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6ABCF65-529B-454E-92D3-E11E46469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6CDC8FC-5ADE-4945-9AD9-962B9202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B7C41A1-4BBD-451C-8060-4B07DB6DD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F02E949-EC9E-4C68-B14D-BC9A5444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860E8B-3D70-4380-AD92-6CDF8EDC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7CEC14-005B-4521-BE63-15EDA7DBB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CCCBA0-65FE-47CB-B0F1-C7CE88EAE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6CF906-D6D4-4334-971A-C7B5B863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810CB32-E146-47DC-B799-5BBFA2E8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223AFF9-1F5F-4529-8E1D-A639B732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F5AA88-9B1E-4341-A104-C4AEC4F1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5500B5B-FA5C-4D64-B4E5-E52E339F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7090439-A005-43C1-9308-4F7F79D25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67AA4C-F1A3-4028-8A1C-01E9AC88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068D83F-9DB8-4EA7-8462-0A140F6D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B659700-3670-434E-80F3-C2F1C9706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292099</xdr:colOff>
      <xdr:row>36</xdr:row>
      <xdr:rowOff>34832</xdr:rowOff>
    </xdr:from>
    <xdr:to>
      <xdr:col>5</xdr:col>
      <xdr:colOff>141552</xdr:colOff>
      <xdr:row>39</xdr:row>
      <xdr:rowOff>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0AF488-F018-45E5-923A-736BC92D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5649" y="5343432"/>
          <a:ext cx="2745053" cy="404313"/>
        </a:xfrm>
        <a:prstGeom prst="rect">
          <a:avLst/>
        </a:prstGeom>
      </xdr:spPr>
    </xdr:pic>
    <xdr:clientData/>
  </xdr:twoCellAnchor>
  <xdr:twoCellAnchor editAs="oneCell">
    <xdr:from>
      <xdr:col>13</xdr:col>
      <xdr:colOff>419100</xdr:colOff>
      <xdr:row>36</xdr:row>
      <xdr:rowOff>109593</xdr:rowOff>
    </xdr:from>
    <xdr:to>
      <xdr:col>15</xdr:col>
      <xdr:colOff>1152524</xdr:colOff>
      <xdr:row>38</xdr:row>
      <xdr:rowOff>135130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23F2EAC-24C4-4ED0-85D5-0A154881E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34050" y="5418193"/>
          <a:ext cx="3057524" cy="317637"/>
        </a:xfrm>
        <a:prstGeom prst="rect">
          <a:avLst/>
        </a:prstGeom>
      </xdr:spPr>
    </xdr:pic>
    <xdr:clientData/>
  </xdr:twoCellAnchor>
  <xdr:twoCellAnchor editAs="oneCell">
    <xdr:from>
      <xdr:col>20</xdr:col>
      <xdr:colOff>933450</xdr:colOff>
      <xdr:row>31</xdr:row>
      <xdr:rowOff>61787</xdr:rowOff>
    </xdr:from>
    <xdr:to>
      <xdr:col>22</xdr:col>
      <xdr:colOff>490539</xdr:colOff>
      <xdr:row>33</xdr:row>
      <xdr:rowOff>3342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C9D1D53-3CCE-4A91-A950-3AA5D96A9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399" t="73504" r="34247" b="-4833"/>
        <a:stretch/>
      </xdr:blipFill>
      <xdr:spPr>
        <a:xfrm>
          <a:off x="27946350" y="4640137"/>
          <a:ext cx="1995489" cy="23365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47625</xdr:rowOff>
    </xdr:from>
    <xdr:to>
      <xdr:col>7</xdr:col>
      <xdr:colOff>771525</xdr:colOff>
      <xdr:row>38</xdr:row>
      <xdr:rowOff>77480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BE7A03-2161-4455-9B9D-50E53FA0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4041775"/>
          <a:ext cx="1676400" cy="1636405"/>
        </a:xfrm>
        <a:prstGeom prst="rect">
          <a:avLst/>
        </a:prstGeom>
      </xdr:spPr>
    </xdr:pic>
    <xdr:clientData/>
  </xdr:twoCellAnchor>
  <xdr:twoCellAnchor editAs="oneCell">
    <xdr:from>
      <xdr:col>7</xdr:col>
      <xdr:colOff>10583</xdr:colOff>
      <xdr:row>49</xdr:row>
      <xdr:rowOff>137584</xdr:rowOff>
    </xdr:from>
    <xdr:to>
      <xdr:col>10</xdr:col>
      <xdr:colOff>1360459</xdr:colOff>
      <xdr:row>53</xdr:row>
      <xdr:rowOff>133024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8852BD8-E0A9-4260-A898-C3B84B7B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68933" y="7357534"/>
          <a:ext cx="5363076" cy="57964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130676</xdr:colOff>
      <xdr:row>49</xdr:row>
      <xdr:rowOff>135467</xdr:rowOff>
    </xdr:from>
    <xdr:to>
      <xdr:col>15</xdr:col>
      <xdr:colOff>93476</xdr:colOff>
      <xdr:row>52</xdr:row>
      <xdr:rowOff>103433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E7C60F3-8937-4F35-A384-C2175644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7826" y="7355417"/>
          <a:ext cx="3734700" cy="4061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c537605ab5bc7bd/Documentos/2024/RHA/MA2307_GRH/Produto%208/An&#225;lise%20temporal_Cen&#225;rios%20A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ce aqui"/>
      <sheetName val="Síntese"/>
      <sheetName val="Renda_Atual"/>
      <sheetName val="Renda_Futura"/>
      <sheetName val="Demandas_Atual"/>
      <sheetName val="Taxas_Demandas"/>
      <sheetName val="Base_Cenarios"/>
      <sheetName val="Cenario A.1.1"/>
      <sheetName val="Cenario A.1.2"/>
      <sheetName val="Cenario A.1.3"/>
      <sheetName val="Cenario A.2.1"/>
      <sheetName val="Cenario A.2.2"/>
      <sheetName val="Cenario A.2.3"/>
      <sheetName val="Cenario A.3.1"/>
      <sheetName val="Cenario A.3.2"/>
      <sheetName val="Cenario A.3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M3" t="str">
            <v>Processos de outorga vigentes e em análise</v>
          </cell>
        </row>
        <row r="5">
          <cell r="AI5">
            <v>6.5949999999999995E-2</v>
          </cell>
        </row>
        <row r="6">
          <cell r="AI6">
            <v>8.405E-2</v>
          </cell>
        </row>
        <row r="7">
          <cell r="AI7">
            <v>0.15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F6E1-E211-460A-8CE2-8B8B592A9496}">
  <dimension ref="A1:V127"/>
  <sheetViews>
    <sheetView tabSelected="1" topLeftCell="A37" zoomScale="70" zoomScaleNormal="70" workbookViewId="0">
      <selection activeCell="E51" sqref="E51"/>
    </sheetView>
  </sheetViews>
  <sheetFormatPr defaultColWidth="8.75" defaultRowHeight="14.25"/>
  <cols>
    <col min="1" max="1" width="3.375" style="1" bestFit="1" customWidth="1"/>
    <col min="2" max="2" width="17.25" style="14" bestFit="1" customWidth="1"/>
    <col min="3" max="16384" width="8.75" style="14"/>
  </cols>
  <sheetData>
    <row r="1" spans="1:22">
      <c r="B1" s="214" t="s">
        <v>64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</row>
    <row r="2" spans="1:22" ht="15" thickBot="1"/>
    <row r="3" spans="1:22" ht="14.45" customHeight="1">
      <c r="A3" s="215" t="s">
        <v>134</v>
      </c>
      <c r="B3" s="196" t="s">
        <v>62</v>
      </c>
      <c r="C3" s="216" t="s">
        <v>138</v>
      </c>
      <c r="D3" s="217"/>
      <c r="E3" s="217"/>
      <c r="F3" s="218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8"/>
    </row>
    <row r="4" spans="1:22">
      <c r="A4" s="215"/>
      <c r="B4" s="199" t="s">
        <v>135</v>
      </c>
      <c r="C4" s="219">
        <f>Base_Cenarios!AX$5</f>
        <v>6.5949999999999995E-2</v>
      </c>
      <c r="D4" s="220"/>
      <c r="E4" s="220"/>
      <c r="F4" s="221"/>
      <c r="V4" s="200"/>
    </row>
    <row r="5" spans="1:22">
      <c r="A5" s="215"/>
      <c r="B5" s="199" t="s">
        <v>63</v>
      </c>
      <c r="C5" s="219" t="str">
        <f>Base_Cenarios!$B$3</f>
        <v>Processos de outorga vigentes</v>
      </c>
      <c r="D5" s="220"/>
      <c r="E5" s="220"/>
      <c r="F5" s="221"/>
      <c r="V5" s="200"/>
    </row>
    <row r="6" spans="1:22">
      <c r="A6" s="215"/>
      <c r="B6" s="201"/>
      <c r="V6" s="200"/>
    </row>
    <row r="7" spans="1:22">
      <c r="A7" s="215"/>
      <c r="B7" s="222" t="s">
        <v>41</v>
      </c>
      <c r="C7" s="223" t="s">
        <v>38</v>
      </c>
      <c r="D7" s="224"/>
      <c r="E7" s="224"/>
      <c r="F7" s="224"/>
      <c r="G7" s="225" t="s">
        <v>39</v>
      </c>
      <c r="H7" s="225"/>
      <c r="I7" s="225"/>
      <c r="J7" s="225"/>
      <c r="K7" s="226" t="s">
        <v>3</v>
      </c>
      <c r="L7" s="226"/>
      <c r="M7" s="226"/>
      <c r="N7" s="226"/>
      <c r="O7" s="227" t="s">
        <v>4</v>
      </c>
      <c r="P7" s="227"/>
      <c r="Q7" s="227"/>
      <c r="R7" s="227"/>
      <c r="S7" s="228" t="s">
        <v>40</v>
      </c>
      <c r="T7" s="228"/>
      <c r="U7" s="228"/>
      <c r="V7" s="229"/>
    </row>
    <row r="8" spans="1:22">
      <c r="A8" s="215"/>
      <c r="B8" s="222"/>
      <c r="C8" s="72">
        <v>2023</v>
      </c>
      <c r="D8" s="27">
        <v>2028</v>
      </c>
      <c r="E8" s="27">
        <v>2033</v>
      </c>
      <c r="F8" s="27">
        <v>2043</v>
      </c>
      <c r="G8" s="67">
        <v>2023</v>
      </c>
      <c r="H8" s="67">
        <v>2028</v>
      </c>
      <c r="I8" s="67">
        <v>2033</v>
      </c>
      <c r="J8" s="67">
        <v>2043</v>
      </c>
      <c r="K8" s="68">
        <v>2023</v>
      </c>
      <c r="L8" s="68">
        <v>2028</v>
      </c>
      <c r="M8" s="68">
        <v>2033</v>
      </c>
      <c r="N8" s="68">
        <v>2043</v>
      </c>
      <c r="O8" s="69">
        <v>2023</v>
      </c>
      <c r="P8" s="69">
        <v>2028</v>
      </c>
      <c r="Q8" s="69">
        <v>2033</v>
      </c>
      <c r="R8" s="69">
        <v>2043</v>
      </c>
      <c r="S8" s="70">
        <v>2023</v>
      </c>
      <c r="T8" s="70">
        <v>2028</v>
      </c>
      <c r="U8" s="70">
        <v>2033</v>
      </c>
      <c r="V8" s="202">
        <v>2043</v>
      </c>
    </row>
    <row r="9" spans="1:22">
      <c r="A9" s="215"/>
      <c r="B9" s="203" t="s">
        <v>11</v>
      </c>
      <c r="C9" s="89">
        <f>'Cenario_B.1.1'!B20</f>
        <v>0</v>
      </c>
      <c r="D9" s="89">
        <f>'Cenario_B.1.1'!C20</f>
        <v>0</v>
      </c>
      <c r="E9" s="89">
        <f>'Cenario_B.1.1'!D20</f>
        <v>0</v>
      </c>
      <c r="F9" s="89">
        <f>'Cenario_B.1.1'!E20</f>
        <v>0</v>
      </c>
      <c r="G9" s="89">
        <f>'Cenario_B.1.1'!F20</f>
        <v>0</v>
      </c>
      <c r="H9" s="89">
        <f>'Cenario_B.1.1'!G20</f>
        <v>0</v>
      </c>
      <c r="I9" s="89">
        <f>'Cenario_B.1.1'!H20</f>
        <v>0</v>
      </c>
      <c r="J9" s="89">
        <f>'Cenario_B.1.1'!I20</f>
        <v>0</v>
      </c>
      <c r="K9" s="89">
        <f>'Cenario_B.1.1'!J20</f>
        <v>0</v>
      </c>
      <c r="L9" s="89">
        <f>'Cenario_B.1.1'!K20</f>
        <v>0</v>
      </c>
      <c r="M9" s="89">
        <f>'Cenario_B.1.1'!L20</f>
        <v>0</v>
      </c>
      <c r="N9" s="89">
        <f>'Cenario_B.1.1'!M20</f>
        <v>0</v>
      </c>
      <c r="O9" s="89">
        <f>'Cenario_B.1.1'!N20</f>
        <v>0</v>
      </c>
      <c r="P9" s="89">
        <f>'Cenario_B.1.1'!O20</f>
        <v>0</v>
      </c>
      <c r="Q9" s="89">
        <f>'Cenario_B.1.1'!P20</f>
        <v>0</v>
      </c>
      <c r="R9" s="89">
        <f>'Cenario_B.1.1'!Q20</f>
        <v>0</v>
      </c>
      <c r="S9" s="89">
        <f>'Cenario_B.1.1'!R20</f>
        <v>0</v>
      </c>
      <c r="T9" s="89">
        <f>'Cenario_B.1.1'!S20</f>
        <v>0</v>
      </c>
      <c r="U9" s="89">
        <f>'Cenario_B.1.1'!T20</f>
        <v>0</v>
      </c>
      <c r="V9" s="89">
        <f>'Cenario_B.1.1'!U20</f>
        <v>0</v>
      </c>
    </row>
    <row r="10" spans="1:22">
      <c r="A10" s="215"/>
      <c r="B10" s="204" t="s">
        <v>12</v>
      </c>
      <c r="C10" s="89">
        <f>'Cenario_B.1.1'!B21</f>
        <v>0</v>
      </c>
      <c r="D10" s="89">
        <f>'Cenario_B.1.1'!C21</f>
        <v>0</v>
      </c>
      <c r="E10" s="89">
        <f>'Cenario_B.1.1'!D21</f>
        <v>0</v>
      </c>
      <c r="F10" s="89">
        <f>'Cenario_B.1.1'!E21</f>
        <v>0</v>
      </c>
      <c r="G10" s="89">
        <f>'Cenario_B.1.1'!F21</f>
        <v>0</v>
      </c>
      <c r="H10" s="89">
        <f>'Cenario_B.1.1'!G21</f>
        <v>0</v>
      </c>
      <c r="I10" s="89">
        <f>'Cenario_B.1.1'!H21</f>
        <v>0</v>
      </c>
      <c r="J10" s="89">
        <f>'Cenario_B.1.1'!I21</f>
        <v>0</v>
      </c>
      <c r="K10" s="89">
        <f>'Cenario_B.1.1'!J21</f>
        <v>0</v>
      </c>
      <c r="L10" s="89">
        <f>'Cenario_B.1.1'!K21</f>
        <v>0</v>
      </c>
      <c r="M10" s="89">
        <f>'Cenario_B.1.1'!L21</f>
        <v>0</v>
      </c>
      <c r="N10" s="89">
        <f>'Cenario_B.1.1'!M21</f>
        <v>0</v>
      </c>
      <c r="O10" s="89">
        <f>'Cenario_B.1.1'!N21</f>
        <v>0</v>
      </c>
      <c r="P10" s="89">
        <f>'Cenario_B.1.1'!O21</f>
        <v>0</v>
      </c>
      <c r="Q10" s="89">
        <f>'Cenario_B.1.1'!P21</f>
        <v>0</v>
      </c>
      <c r="R10" s="89">
        <f>'Cenario_B.1.1'!Q21</f>
        <v>0</v>
      </c>
      <c r="S10" s="89">
        <f>'Cenario_B.1.1'!R21</f>
        <v>0</v>
      </c>
      <c r="T10" s="89">
        <f>'Cenario_B.1.1'!S21</f>
        <v>0</v>
      </c>
      <c r="U10" s="89">
        <f>'Cenario_B.1.1'!T21</f>
        <v>0</v>
      </c>
      <c r="V10" s="89">
        <f>'Cenario_B.1.1'!U21</f>
        <v>0</v>
      </c>
    </row>
    <row r="11" spans="1:22">
      <c r="A11" s="215"/>
      <c r="B11" s="204" t="s">
        <v>13</v>
      </c>
      <c r="C11" s="89">
        <f>'Cenario_B.1.1'!B22</f>
        <v>0</v>
      </c>
      <c r="D11" s="89">
        <f>'Cenario_B.1.1'!C22</f>
        <v>0</v>
      </c>
      <c r="E11" s="89">
        <f>'Cenario_B.1.1'!D22</f>
        <v>0</v>
      </c>
      <c r="F11" s="89">
        <f>'Cenario_B.1.1'!E22</f>
        <v>0</v>
      </c>
      <c r="G11" s="89">
        <f>'Cenario_B.1.1'!F22</f>
        <v>0</v>
      </c>
      <c r="H11" s="89">
        <f>'Cenario_B.1.1'!G22</f>
        <v>0</v>
      </c>
      <c r="I11" s="89">
        <f>'Cenario_B.1.1'!H22</f>
        <v>0</v>
      </c>
      <c r="J11" s="89">
        <f>'Cenario_B.1.1'!I22</f>
        <v>0</v>
      </c>
      <c r="K11" s="89">
        <f>'Cenario_B.1.1'!J22</f>
        <v>0</v>
      </c>
      <c r="L11" s="89">
        <f>'Cenario_B.1.1'!K22</f>
        <v>0</v>
      </c>
      <c r="M11" s="89">
        <f>'Cenario_B.1.1'!L22</f>
        <v>0</v>
      </c>
      <c r="N11" s="89">
        <f>'Cenario_B.1.1'!M22</f>
        <v>0</v>
      </c>
      <c r="O11" s="89">
        <f>'Cenario_B.1.1'!N22</f>
        <v>0</v>
      </c>
      <c r="P11" s="89">
        <f>'Cenario_B.1.1'!O22</f>
        <v>0</v>
      </c>
      <c r="Q11" s="89">
        <f>'Cenario_B.1.1'!P22</f>
        <v>0</v>
      </c>
      <c r="R11" s="89">
        <f>'Cenario_B.1.1'!Q22</f>
        <v>0</v>
      </c>
      <c r="S11" s="89">
        <f>'Cenario_B.1.1'!R22</f>
        <v>0</v>
      </c>
      <c r="T11" s="89">
        <f>'Cenario_B.1.1'!S22</f>
        <v>0</v>
      </c>
      <c r="U11" s="89">
        <f>'Cenario_B.1.1'!T22</f>
        <v>0</v>
      </c>
      <c r="V11" s="89">
        <f>'Cenario_B.1.1'!U22</f>
        <v>0</v>
      </c>
    </row>
    <row r="12" spans="1:22">
      <c r="A12" s="215"/>
      <c r="B12" s="204" t="s">
        <v>14</v>
      </c>
      <c r="C12" s="89">
        <f>'Cenario_B.1.1'!B23</f>
        <v>5.1078933499756639E-2</v>
      </c>
      <c r="D12" s="89">
        <f>'Cenario_B.1.1'!C23</f>
        <v>4.8179819894935097E-2</v>
      </c>
      <c r="E12" s="89">
        <f>'Cenario_B.1.1'!D23</f>
        <v>4.5639202306151136E-2</v>
      </c>
      <c r="F12" s="89">
        <f>'Cenario_B.1.1'!E23</f>
        <v>3.770089319945423E-2</v>
      </c>
      <c r="G12" s="89">
        <f>'Cenario_B.1.1'!F23</f>
        <v>0</v>
      </c>
      <c r="H12" s="89">
        <f>'Cenario_B.1.1'!G23</f>
        <v>0</v>
      </c>
      <c r="I12" s="89">
        <f>'Cenario_B.1.1'!H23</f>
        <v>0</v>
      </c>
      <c r="J12" s="89">
        <f>'Cenario_B.1.1'!I23</f>
        <v>0</v>
      </c>
      <c r="K12" s="89">
        <f>'Cenario_B.1.1'!J23</f>
        <v>1.5992928873817045E-4</v>
      </c>
      <c r="L12" s="89">
        <f>'Cenario_B.1.1'!K23</f>
        <v>1.5352629826842593E-4</v>
      </c>
      <c r="M12" s="89">
        <f>'Cenario_B.1.1'!L23</f>
        <v>1.4738001161948303E-4</v>
      </c>
      <c r="N12" s="89">
        <f>'Cenario_B.1.1'!M23</f>
        <v>1.3499240073818183E-4</v>
      </c>
      <c r="O12" s="89">
        <f>'Cenario_B.1.1'!N23</f>
        <v>0</v>
      </c>
      <c r="P12" s="89">
        <f>'Cenario_B.1.1'!O23</f>
        <v>0</v>
      </c>
      <c r="Q12" s="89">
        <f>'Cenario_B.1.1'!P23</f>
        <v>0</v>
      </c>
      <c r="R12" s="89">
        <f>'Cenario_B.1.1'!Q23</f>
        <v>0</v>
      </c>
      <c r="S12" s="89">
        <f>'Cenario_B.1.1'!R23</f>
        <v>1.0632902384341044E-3</v>
      </c>
      <c r="T12" s="89">
        <f>'Cenario_B.1.1'!S23</f>
        <v>8.8418333502580937E-4</v>
      </c>
      <c r="U12" s="89">
        <f>'Cenario_B.1.1'!T23</f>
        <v>6.6147250689963617E-4</v>
      </c>
      <c r="V12" s="89">
        <f>'Cenario_B.1.1'!U23</f>
        <v>4.384015652376046E-4</v>
      </c>
    </row>
    <row r="13" spans="1:22">
      <c r="A13" s="215"/>
      <c r="B13" s="204" t="s">
        <v>15</v>
      </c>
      <c r="C13" s="89">
        <f>'Cenario_B.1.1'!B24</f>
        <v>0</v>
      </c>
      <c r="D13" s="89">
        <f>'Cenario_B.1.1'!C24</f>
        <v>0</v>
      </c>
      <c r="E13" s="89">
        <f>'Cenario_B.1.1'!D24</f>
        <v>0</v>
      </c>
      <c r="F13" s="89">
        <f>'Cenario_B.1.1'!E24</f>
        <v>0</v>
      </c>
      <c r="G13" s="89">
        <f>'Cenario_B.1.1'!F24</f>
        <v>0</v>
      </c>
      <c r="H13" s="89">
        <f>'Cenario_B.1.1'!G24</f>
        <v>0</v>
      </c>
      <c r="I13" s="89">
        <f>'Cenario_B.1.1'!H24</f>
        <v>0</v>
      </c>
      <c r="J13" s="89">
        <f>'Cenario_B.1.1'!I24</f>
        <v>0</v>
      </c>
      <c r="K13" s="89">
        <f>'Cenario_B.1.1'!J24</f>
        <v>0</v>
      </c>
      <c r="L13" s="89">
        <f>'Cenario_B.1.1'!K24</f>
        <v>0</v>
      </c>
      <c r="M13" s="89">
        <f>'Cenario_B.1.1'!L24</f>
        <v>0</v>
      </c>
      <c r="N13" s="89">
        <f>'Cenario_B.1.1'!M24</f>
        <v>0</v>
      </c>
      <c r="O13" s="89">
        <f>'Cenario_B.1.1'!N24</f>
        <v>0</v>
      </c>
      <c r="P13" s="89">
        <f>'Cenario_B.1.1'!O24</f>
        <v>0</v>
      </c>
      <c r="Q13" s="89">
        <f>'Cenario_B.1.1'!P24</f>
        <v>0</v>
      </c>
      <c r="R13" s="89">
        <f>'Cenario_B.1.1'!Q24</f>
        <v>0</v>
      </c>
      <c r="S13" s="89">
        <f>'Cenario_B.1.1'!R24</f>
        <v>0</v>
      </c>
      <c r="T13" s="89">
        <f>'Cenario_B.1.1'!S24</f>
        <v>0</v>
      </c>
      <c r="U13" s="89">
        <f>'Cenario_B.1.1'!T24</f>
        <v>0</v>
      </c>
      <c r="V13" s="89">
        <f>'Cenario_B.1.1'!U24</f>
        <v>0</v>
      </c>
    </row>
    <row r="14" spans="1:22">
      <c r="A14" s="215"/>
      <c r="B14" s="205" t="s">
        <v>16</v>
      </c>
      <c r="C14" s="89">
        <f>'Cenario_B.1.1'!B25</f>
        <v>3.7972102465694826E-5</v>
      </c>
      <c r="D14" s="89">
        <f>'Cenario_B.1.1'!C25</f>
        <v>3.809672121285295E-5</v>
      </c>
      <c r="E14" s="89">
        <f>'Cenario_B.1.1'!D25</f>
        <v>3.8363295893108679E-5</v>
      </c>
      <c r="F14" s="89">
        <f>'Cenario_B.1.1'!E25</f>
        <v>3.4832246232259735E-5</v>
      </c>
      <c r="G14" s="89">
        <f>'Cenario_B.1.1'!F25</f>
        <v>0</v>
      </c>
      <c r="H14" s="89">
        <f>'Cenario_B.1.1'!G25</f>
        <v>0</v>
      </c>
      <c r="I14" s="89">
        <f>'Cenario_B.1.1'!H25</f>
        <v>0</v>
      </c>
      <c r="J14" s="89">
        <f>'Cenario_B.1.1'!I25</f>
        <v>0</v>
      </c>
      <c r="K14" s="89">
        <f>'Cenario_B.1.1'!J25</f>
        <v>5.5205452946956488E-7</v>
      </c>
      <c r="L14" s="89">
        <f>'Cenario_B.1.1'!K25</f>
        <v>5.4028773923527222E-7</v>
      </c>
      <c r="M14" s="89">
        <f>'Cenario_B.1.1'!L25</f>
        <v>5.2110353380846857E-7</v>
      </c>
      <c r="N14" s="89">
        <f>'Cenario_B.1.1'!M25</f>
        <v>4.6004372829846196E-7</v>
      </c>
      <c r="O14" s="89">
        <f>'Cenario_B.1.1'!N25</f>
        <v>0</v>
      </c>
      <c r="P14" s="89">
        <f>'Cenario_B.1.1'!O25</f>
        <v>0</v>
      </c>
      <c r="Q14" s="89">
        <f>'Cenario_B.1.1'!P25</f>
        <v>0</v>
      </c>
      <c r="R14" s="89">
        <f>'Cenario_B.1.1'!Q25</f>
        <v>0</v>
      </c>
      <c r="S14" s="89">
        <f>'Cenario_B.1.1'!R25</f>
        <v>0</v>
      </c>
      <c r="T14" s="89">
        <f>'Cenario_B.1.1'!S25</f>
        <v>0</v>
      </c>
      <c r="U14" s="89">
        <f>'Cenario_B.1.1'!T25</f>
        <v>0</v>
      </c>
      <c r="V14" s="89">
        <f>'Cenario_B.1.1'!U25</f>
        <v>0</v>
      </c>
    </row>
    <row r="15" spans="1:22" ht="15" thickBot="1">
      <c r="A15" s="215"/>
      <c r="B15" s="206" t="s">
        <v>17</v>
      </c>
      <c r="C15" s="89">
        <f>'Cenario_B.1.1'!B26</f>
        <v>2.8380482096435261E-2</v>
      </c>
      <c r="D15" s="89">
        <f>'Cenario_B.1.1'!C26</f>
        <v>2.6770410573078968E-2</v>
      </c>
      <c r="E15" s="89">
        <f>'Cenario_B.1.1'!D26</f>
        <v>2.5359486527653227E-2</v>
      </c>
      <c r="F15" s="89">
        <f>'Cenario_B.1.1'!E26</f>
        <v>2.094956583821805E-2</v>
      </c>
      <c r="G15" s="89">
        <f>'Cenario_B.1.1'!F26</f>
        <v>0</v>
      </c>
      <c r="H15" s="89">
        <f>'Cenario_B.1.1'!G26</f>
        <v>0</v>
      </c>
      <c r="I15" s="89">
        <f>'Cenario_B.1.1'!H26</f>
        <v>0</v>
      </c>
      <c r="J15" s="89">
        <f>'Cenario_B.1.1'!I26</f>
        <v>0</v>
      </c>
      <c r="K15" s="89">
        <f>'Cenario_B.1.1'!J26</f>
        <v>7.3419479303395865E-5</v>
      </c>
      <c r="L15" s="89">
        <f>'Cenario_B.1.1'!K26</f>
        <v>7.048366880689189E-5</v>
      </c>
      <c r="M15" s="89">
        <f>'Cenario_B.1.1'!L26</f>
        <v>6.7662780150867035E-5</v>
      </c>
      <c r="N15" s="89">
        <f>'Cenario_B.1.1'!M26</f>
        <v>6.196949747551776E-5</v>
      </c>
      <c r="O15" s="89">
        <f>'Cenario_B.1.1'!N26</f>
        <v>0</v>
      </c>
      <c r="P15" s="89">
        <f>'Cenario_B.1.1'!O26</f>
        <v>0</v>
      </c>
      <c r="Q15" s="89">
        <f>'Cenario_B.1.1'!P26</f>
        <v>0</v>
      </c>
      <c r="R15" s="89">
        <f>'Cenario_B.1.1'!Q26</f>
        <v>0</v>
      </c>
      <c r="S15" s="89">
        <f>'Cenario_B.1.1'!R26</f>
        <v>1.0632902384341044E-3</v>
      </c>
      <c r="T15" s="89">
        <f>'Cenario_B.1.1'!S26</f>
        <v>8.8418333502580937E-4</v>
      </c>
      <c r="U15" s="89">
        <f>'Cenario_B.1.1'!T26</f>
        <v>6.6147250689963617E-4</v>
      </c>
      <c r="V15" s="89">
        <f>'Cenario_B.1.1'!U26</f>
        <v>4.384015652376046E-4</v>
      </c>
    </row>
    <row r="16" spans="1:22" ht="15" thickBot="1">
      <c r="A16" s="215"/>
    </row>
    <row r="17" spans="1:22">
      <c r="A17" s="215"/>
      <c r="B17" s="196" t="s">
        <v>62</v>
      </c>
      <c r="C17" s="216" t="s">
        <v>139</v>
      </c>
      <c r="D17" s="217"/>
      <c r="E17" s="217"/>
      <c r="F17" s="218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8"/>
    </row>
    <row r="18" spans="1:22">
      <c r="A18" s="215"/>
      <c r="B18" s="199" t="s">
        <v>135</v>
      </c>
      <c r="C18" s="219">
        <f>Base_Cenarios!AX$6</f>
        <v>8.405E-2</v>
      </c>
      <c r="D18" s="220"/>
      <c r="E18" s="220"/>
      <c r="F18" s="221"/>
      <c r="V18" s="200"/>
    </row>
    <row r="19" spans="1:22">
      <c r="A19" s="215"/>
      <c r="B19" s="199" t="s">
        <v>63</v>
      </c>
      <c r="C19" s="219" t="str">
        <f>Base_Cenarios!$B$3</f>
        <v>Processos de outorga vigentes</v>
      </c>
      <c r="D19" s="220"/>
      <c r="E19" s="220"/>
      <c r="F19" s="221"/>
      <c r="V19" s="200"/>
    </row>
    <row r="20" spans="1:22">
      <c r="A20" s="215"/>
      <c r="B20" s="201"/>
      <c r="V20" s="200"/>
    </row>
    <row r="21" spans="1:22">
      <c r="A21" s="215"/>
      <c r="B21" s="222" t="s">
        <v>41</v>
      </c>
      <c r="C21" s="223" t="s">
        <v>38</v>
      </c>
      <c r="D21" s="224"/>
      <c r="E21" s="224"/>
      <c r="F21" s="224"/>
      <c r="G21" s="225" t="s">
        <v>39</v>
      </c>
      <c r="H21" s="225"/>
      <c r="I21" s="225"/>
      <c r="J21" s="225"/>
      <c r="K21" s="226" t="s">
        <v>3</v>
      </c>
      <c r="L21" s="226"/>
      <c r="M21" s="226"/>
      <c r="N21" s="226"/>
      <c r="O21" s="227" t="s">
        <v>4</v>
      </c>
      <c r="P21" s="227"/>
      <c r="Q21" s="227"/>
      <c r="R21" s="227"/>
      <c r="S21" s="228" t="s">
        <v>40</v>
      </c>
      <c r="T21" s="228"/>
      <c r="U21" s="228"/>
      <c r="V21" s="229"/>
    </row>
    <row r="22" spans="1:22">
      <c r="A22" s="215"/>
      <c r="B22" s="222"/>
      <c r="C22" s="72">
        <v>2023</v>
      </c>
      <c r="D22" s="27">
        <v>2028</v>
      </c>
      <c r="E22" s="27">
        <v>2033</v>
      </c>
      <c r="F22" s="27">
        <v>2043</v>
      </c>
      <c r="G22" s="67">
        <v>2023</v>
      </c>
      <c r="H22" s="67">
        <v>2028</v>
      </c>
      <c r="I22" s="67">
        <v>2033</v>
      </c>
      <c r="J22" s="67">
        <v>2043</v>
      </c>
      <c r="K22" s="68">
        <v>2023</v>
      </c>
      <c r="L22" s="68">
        <v>2028</v>
      </c>
      <c r="M22" s="68">
        <v>2033</v>
      </c>
      <c r="N22" s="68">
        <v>2043</v>
      </c>
      <c r="O22" s="69">
        <v>2023</v>
      </c>
      <c r="P22" s="69">
        <v>2028</v>
      </c>
      <c r="Q22" s="69">
        <v>2033</v>
      </c>
      <c r="R22" s="69">
        <v>2043</v>
      </c>
      <c r="S22" s="70">
        <v>2023</v>
      </c>
      <c r="T22" s="70">
        <v>2028</v>
      </c>
      <c r="U22" s="70">
        <v>2033</v>
      </c>
      <c r="V22" s="202">
        <v>2043</v>
      </c>
    </row>
    <row r="23" spans="1:22">
      <c r="A23" s="215"/>
      <c r="B23" s="203" t="s">
        <v>11</v>
      </c>
      <c r="C23" s="89">
        <f>'Cenario_B.1.2'!B20</f>
        <v>0</v>
      </c>
      <c r="D23" s="89">
        <f>'Cenario_B.1.2'!C20</f>
        <v>0</v>
      </c>
      <c r="E23" s="89">
        <f>'Cenario_B.1.2'!D20</f>
        <v>0</v>
      </c>
      <c r="F23" s="89">
        <f>'Cenario_B.1.2'!E20</f>
        <v>0</v>
      </c>
      <c r="G23" s="89">
        <f>'Cenario_B.1.2'!F20</f>
        <v>0</v>
      </c>
      <c r="H23" s="89">
        <f>'Cenario_B.1.2'!G20</f>
        <v>0</v>
      </c>
      <c r="I23" s="89">
        <f>'Cenario_B.1.2'!H20</f>
        <v>0</v>
      </c>
      <c r="J23" s="89">
        <f>'Cenario_B.1.2'!I20</f>
        <v>0</v>
      </c>
      <c r="K23" s="89">
        <f>'Cenario_B.1.2'!J20</f>
        <v>0</v>
      </c>
      <c r="L23" s="89">
        <f>'Cenario_B.1.2'!K20</f>
        <v>0</v>
      </c>
      <c r="M23" s="89">
        <f>'Cenario_B.1.2'!L20</f>
        <v>0</v>
      </c>
      <c r="N23" s="89">
        <f>'Cenario_B.1.2'!M20</f>
        <v>0</v>
      </c>
      <c r="O23" s="89">
        <f>'Cenario_B.1.2'!N20</f>
        <v>0</v>
      </c>
      <c r="P23" s="89">
        <f>'Cenario_B.1.2'!O20</f>
        <v>0</v>
      </c>
      <c r="Q23" s="89">
        <f>'Cenario_B.1.2'!P20</f>
        <v>0</v>
      </c>
      <c r="R23" s="89">
        <f>'Cenario_B.1.2'!Q20</f>
        <v>0</v>
      </c>
      <c r="S23" s="89">
        <f>'Cenario_B.1.2'!R20</f>
        <v>0</v>
      </c>
      <c r="T23" s="89">
        <f>'Cenario_B.1.2'!S20</f>
        <v>0</v>
      </c>
      <c r="U23" s="89">
        <f>'Cenario_B.1.2'!T20</f>
        <v>0</v>
      </c>
      <c r="V23" s="89">
        <f>'Cenario_B.1.2'!U20</f>
        <v>0</v>
      </c>
    </row>
    <row r="24" spans="1:22">
      <c r="A24" s="215"/>
      <c r="B24" s="204" t="s">
        <v>12</v>
      </c>
      <c r="C24" s="89">
        <f>'Cenario_B.1.2'!B21</f>
        <v>0</v>
      </c>
      <c r="D24" s="89">
        <f>'Cenario_B.1.2'!C21</f>
        <v>0</v>
      </c>
      <c r="E24" s="89">
        <f>'Cenario_B.1.2'!D21</f>
        <v>0</v>
      </c>
      <c r="F24" s="89">
        <f>'Cenario_B.1.2'!E21</f>
        <v>0</v>
      </c>
      <c r="G24" s="89">
        <f>'Cenario_B.1.2'!F21</f>
        <v>0</v>
      </c>
      <c r="H24" s="89">
        <f>'Cenario_B.1.2'!G21</f>
        <v>0</v>
      </c>
      <c r="I24" s="89">
        <f>'Cenario_B.1.2'!H21</f>
        <v>0</v>
      </c>
      <c r="J24" s="89">
        <f>'Cenario_B.1.2'!I21</f>
        <v>0</v>
      </c>
      <c r="K24" s="89">
        <f>'Cenario_B.1.2'!J21</f>
        <v>0</v>
      </c>
      <c r="L24" s="89">
        <f>'Cenario_B.1.2'!K21</f>
        <v>0</v>
      </c>
      <c r="M24" s="89">
        <f>'Cenario_B.1.2'!L21</f>
        <v>0</v>
      </c>
      <c r="N24" s="89">
        <f>'Cenario_B.1.2'!M21</f>
        <v>0</v>
      </c>
      <c r="O24" s="89">
        <f>'Cenario_B.1.2'!N21</f>
        <v>0</v>
      </c>
      <c r="P24" s="89">
        <f>'Cenario_B.1.2'!O21</f>
        <v>0</v>
      </c>
      <c r="Q24" s="89">
        <f>'Cenario_B.1.2'!P21</f>
        <v>0</v>
      </c>
      <c r="R24" s="89">
        <f>'Cenario_B.1.2'!Q21</f>
        <v>0</v>
      </c>
      <c r="S24" s="89">
        <f>'Cenario_B.1.2'!R21</f>
        <v>0</v>
      </c>
      <c r="T24" s="89">
        <f>'Cenario_B.1.2'!S21</f>
        <v>0</v>
      </c>
      <c r="U24" s="89">
        <f>'Cenario_B.1.2'!T21</f>
        <v>0</v>
      </c>
      <c r="V24" s="89">
        <f>'Cenario_B.1.2'!U21</f>
        <v>0</v>
      </c>
    </row>
    <row r="25" spans="1:22">
      <c r="A25" s="215"/>
      <c r="B25" s="204" t="s">
        <v>13</v>
      </c>
      <c r="C25" s="89">
        <f>'Cenario_B.1.2'!B22</f>
        <v>0</v>
      </c>
      <c r="D25" s="89">
        <f>'Cenario_B.1.2'!C22</f>
        <v>0</v>
      </c>
      <c r="E25" s="89">
        <f>'Cenario_B.1.2'!D22</f>
        <v>0</v>
      </c>
      <c r="F25" s="89">
        <f>'Cenario_B.1.2'!E22</f>
        <v>0</v>
      </c>
      <c r="G25" s="89">
        <f>'Cenario_B.1.2'!F22</f>
        <v>0</v>
      </c>
      <c r="H25" s="89">
        <f>'Cenario_B.1.2'!G22</f>
        <v>0</v>
      </c>
      <c r="I25" s="89">
        <f>'Cenario_B.1.2'!H22</f>
        <v>0</v>
      </c>
      <c r="J25" s="89">
        <f>'Cenario_B.1.2'!I22</f>
        <v>0</v>
      </c>
      <c r="K25" s="89">
        <f>'Cenario_B.1.2'!J22</f>
        <v>0</v>
      </c>
      <c r="L25" s="89">
        <f>'Cenario_B.1.2'!K22</f>
        <v>0</v>
      </c>
      <c r="M25" s="89">
        <f>'Cenario_B.1.2'!L22</f>
        <v>0</v>
      </c>
      <c r="N25" s="89">
        <f>'Cenario_B.1.2'!M22</f>
        <v>0</v>
      </c>
      <c r="O25" s="89">
        <f>'Cenario_B.1.2'!N22</f>
        <v>0</v>
      </c>
      <c r="P25" s="89">
        <f>'Cenario_B.1.2'!O22</f>
        <v>0</v>
      </c>
      <c r="Q25" s="89">
        <f>'Cenario_B.1.2'!P22</f>
        <v>0</v>
      </c>
      <c r="R25" s="89">
        <f>'Cenario_B.1.2'!Q22</f>
        <v>0</v>
      </c>
      <c r="S25" s="89">
        <f>'Cenario_B.1.2'!R22</f>
        <v>0</v>
      </c>
      <c r="T25" s="89">
        <f>'Cenario_B.1.2'!S22</f>
        <v>0</v>
      </c>
      <c r="U25" s="89">
        <f>'Cenario_B.1.2'!T22</f>
        <v>0</v>
      </c>
      <c r="V25" s="89">
        <f>'Cenario_B.1.2'!U22</f>
        <v>0</v>
      </c>
    </row>
    <row r="26" spans="1:22">
      <c r="A26" s="215"/>
      <c r="B26" s="204" t="s">
        <v>14</v>
      </c>
      <c r="C26" s="89">
        <f>'Cenario_B.1.2'!B23</f>
        <v>6.5097564225239504E-2</v>
      </c>
      <c r="D26" s="89">
        <f>'Cenario_B.1.2'!C23</f>
        <v>5.5476084026685538E-2</v>
      </c>
      <c r="E26" s="89">
        <f>'Cenario_B.1.2'!D23</f>
        <v>4.7478433058620373E-2</v>
      </c>
      <c r="F26" s="89">
        <f>'Cenario_B.1.2'!E23</f>
        <v>3.3677523593102235E-2</v>
      </c>
      <c r="G26" s="89">
        <f>'Cenario_B.1.2'!F23</f>
        <v>0</v>
      </c>
      <c r="H26" s="89">
        <f>'Cenario_B.1.2'!G23</f>
        <v>0</v>
      </c>
      <c r="I26" s="89">
        <f>'Cenario_B.1.2'!H23</f>
        <v>0</v>
      </c>
      <c r="J26" s="89">
        <f>'Cenario_B.1.2'!I23</f>
        <v>0</v>
      </c>
      <c r="K26" s="89">
        <f>'Cenario_B.1.2'!J23</f>
        <v>2.0382193659504512E-4</v>
      </c>
      <c r="L26" s="89">
        <f>'Cenario_B.1.2'!K23</f>
        <v>1.7677604112298757E-4</v>
      </c>
      <c r="M26" s="89">
        <f>'Cenario_B.1.2'!L23</f>
        <v>1.5331933211530364E-4</v>
      </c>
      <c r="N26" s="89">
        <f>'Cenario_B.1.2'!M23</f>
        <v>1.2058626135720949E-4</v>
      </c>
      <c r="O26" s="89">
        <f>'Cenario_B.1.2'!N23</f>
        <v>0</v>
      </c>
      <c r="P26" s="89">
        <f>'Cenario_B.1.2'!O23</f>
        <v>0</v>
      </c>
      <c r="Q26" s="89">
        <f>'Cenario_B.1.2'!P23</f>
        <v>0</v>
      </c>
      <c r="R26" s="89">
        <f>'Cenario_B.1.2'!Q23</f>
        <v>0</v>
      </c>
      <c r="S26" s="89">
        <f>'Cenario_B.1.2'!R23</f>
        <v>1.3551106071324713E-3</v>
      </c>
      <c r="T26" s="89">
        <f>'Cenario_B.1.2'!S23</f>
        <v>1.0180824481256176E-3</v>
      </c>
      <c r="U26" s="89">
        <f>'Cenario_B.1.2'!T23</f>
        <v>6.8812942715958483E-4</v>
      </c>
      <c r="V26" s="89">
        <f>'Cenario_B.1.2'!U23</f>
        <v>3.9161616088066877E-4</v>
      </c>
    </row>
    <row r="27" spans="1:22">
      <c r="A27" s="215"/>
      <c r="B27" s="204" t="s">
        <v>15</v>
      </c>
      <c r="C27" s="89">
        <f>'Cenario_B.1.2'!B24</f>
        <v>0</v>
      </c>
      <c r="D27" s="89">
        <f>'Cenario_B.1.2'!C24</f>
        <v>0</v>
      </c>
      <c r="E27" s="89">
        <f>'Cenario_B.1.2'!D24</f>
        <v>0</v>
      </c>
      <c r="F27" s="89">
        <f>'Cenario_B.1.2'!E24</f>
        <v>0</v>
      </c>
      <c r="G27" s="89">
        <f>'Cenario_B.1.2'!F24</f>
        <v>0</v>
      </c>
      <c r="H27" s="89">
        <f>'Cenario_B.1.2'!G24</f>
        <v>0</v>
      </c>
      <c r="I27" s="89">
        <f>'Cenario_B.1.2'!H24</f>
        <v>0</v>
      </c>
      <c r="J27" s="89">
        <f>'Cenario_B.1.2'!I24</f>
        <v>0</v>
      </c>
      <c r="K27" s="89">
        <f>'Cenario_B.1.2'!J24</f>
        <v>0</v>
      </c>
      <c r="L27" s="89">
        <f>'Cenario_B.1.2'!K24</f>
        <v>0</v>
      </c>
      <c r="M27" s="89">
        <f>'Cenario_B.1.2'!L24</f>
        <v>0</v>
      </c>
      <c r="N27" s="89">
        <f>'Cenario_B.1.2'!M24</f>
        <v>0</v>
      </c>
      <c r="O27" s="89">
        <f>'Cenario_B.1.2'!N24</f>
        <v>0</v>
      </c>
      <c r="P27" s="89">
        <f>'Cenario_B.1.2'!O24</f>
        <v>0</v>
      </c>
      <c r="Q27" s="89">
        <f>'Cenario_B.1.2'!P24</f>
        <v>0</v>
      </c>
      <c r="R27" s="89">
        <f>'Cenario_B.1.2'!Q24</f>
        <v>0</v>
      </c>
      <c r="S27" s="89">
        <f>'Cenario_B.1.2'!R24</f>
        <v>0</v>
      </c>
      <c r="T27" s="89">
        <f>'Cenario_B.1.2'!S24</f>
        <v>0</v>
      </c>
      <c r="U27" s="89">
        <f>'Cenario_B.1.2'!T24</f>
        <v>0</v>
      </c>
      <c r="V27" s="89">
        <f>'Cenario_B.1.2'!U24</f>
        <v>0</v>
      </c>
    </row>
    <row r="28" spans="1:22">
      <c r="A28" s="215"/>
      <c r="B28" s="205" t="s">
        <v>16</v>
      </c>
      <c r="C28" s="89">
        <f>'Cenario_B.1.2'!B25</f>
        <v>4.8393558942253994E-5</v>
      </c>
      <c r="D28" s="89">
        <f>'Cenario_B.1.2'!C25</f>
        <v>4.3866019253584231E-5</v>
      </c>
      <c r="E28" s="89">
        <f>'Cenario_B.1.2'!D25</f>
        <v>3.990931225639583E-5</v>
      </c>
      <c r="F28" s="89">
        <f>'Cenario_B.1.2'!E25</f>
        <v>3.1115013325590268E-5</v>
      </c>
      <c r="G28" s="89">
        <f>'Cenario_B.1.2'!F25</f>
        <v>0</v>
      </c>
      <c r="H28" s="89">
        <f>'Cenario_B.1.2'!G25</f>
        <v>0</v>
      </c>
      <c r="I28" s="89">
        <f>'Cenario_B.1.2'!H25</f>
        <v>0</v>
      </c>
      <c r="J28" s="89">
        <f>'Cenario_B.1.2'!I25</f>
        <v>0</v>
      </c>
      <c r="K28" s="89">
        <f>'Cenario_B.1.2'!J25</f>
        <v>7.0356608342557892E-7</v>
      </c>
      <c r="L28" s="89">
        <f>'Cenario_B.1.2'!K25</f>
        <v>6.2210792995419311E-7</v>
      </c>
      <c r="M28" s="89">
        <f>'Cenario_B.1.2'!L25</f>
        <v>5.4210367395490932E-7</v>
      </c>
      <c r="N28" s="89">
        <f>'Cenario_B.1.2'!M25</f>
        <v>4.1094871232001609E-7</v>
      </c>
      <c r="O28" s="89">
        <f>'Cenario_B.1.2'!N25</f>
        <v>0</v>
      </c>
      <c r="P28" s="89">
        <f>'Cenario_B.1.2'!O25</f>
        <v>0</v>
      </c>
      <c r="Q28" s="89">
        <f>'Cenario_B.1.2'!P25</f>
        <v>0</v>
      </c>
      <c r="R28" s="89">
        <f>'Cenario_B.1.2'!Q25</f>
        <v>0</v>
      </c>
      <c r="S28" s="89">
        <f>'Cenario_B.1.2'!R25</f>
        <v>0</v>
      </c>
      <c r="T28" s="89">
        <f>'Cenario_B.1.2'!S25</f>
        <v>0</v>
      </c>
      <c r="U28" s="89">
        <f>'Cenario_B.1.2'!T25</f>
        <v>0</v>
      </c>
      <c r="V28" s="89">
        <f>'Cenario_B.1.2'!U25</f>
        <v>0</v>
      </c>
    </row>
    <row r="29" spans="1:22" ht="15" thickBot="1">
      <c r="A29" s="215"/>
      <c r="B29" s="206" t="s">
        <v>17</v>
      </c>
      <c r="C29" s="89">
        <f>'Cenario_B.1.2'!B26</f>
        <v>3.6169515090301495E-2</v>
      </c>
      <c r="D29" s="89">
        <f>'Cenario_B.1.2'!C26</f>
        <v>3.0824472769295733E-2</v>
      </c>
      <c r="E29" s="89">
        <f>'Cenario_B.1.2'!D26</f>
        <v>2.6381457665001586E-2</v>
      </c>
      <c r="F29" s="89">
        <f>'Cenario_B.1.2'!E26</f>
        <v>1.8713866911568303E-2</v>
      </c>
      <c r="G29" s="89">
        <f>'Cenario_B.1.2'!F26</f>
        <v>0</v>
      </c>
      <c r="H29" s="89">
        <f>'Cenario_B.1.2'!G26</f>
        <v>0</v>
      </c>
      <c r="I29" s="89">
        <f>'Cenario_B.1.2'!H26</f>
        <v>0</v>
      </c>
      <c r="J29" s="89">
        <f>'Cenario_B.1.2'!I26</f>
        <v>0</v>
      </c>
      <c r="K29" s="89">
        <f>'Cenario_B.1.2'!J26</f>
        <v>9.3569480446556818E-5</v>
      </c>
      <c r="L29" s="89">
        <f>'Cenario_B.1.2'!K26</f>
        <v>8.1157587175855405E-5</v>
      </c>
      <c r="M29" s="89">
        <f>'Cenario_B.1.2'!L26</f>
        <v>7.0389547047804388E-5</v>
      </c>
      <c r="N29" s="89">
        <f>'Cenario_B.1.2'!M26</f>
        <v>5.5356227297942387E-5</v>
      </c>
      <c r="O29" s="89">
        <f>'Cenario_B.1.2'!N26</f>
        <v>0</v>
      </c>
      <c r="P29" s="89">
        <f>'Cenario_B.1.2'!O26</f>
        <v>0</v>
      </c>
      <c r="Q29" s="89">
        <f>'Cenario_B.1.2'!P26</f>
        <v>0</v>
      </c>
      <c r="R29" s="89">
        <f>'Cenario_B.1.2'!Q26</f>
        <v>0</v>
      </c>
      <c r="S29" s="89">
        <f>'Cenario_B.1.2'!R26</f>
        <v>1.3551106071324713E-3</v>
      </c>
      <c r="T29" s="89">
        <f>'Cenario_B.1.2'!S26</f>
        <v>1.0180824481256176E-3</v>
      </c>
      <c r="U29" s="89">
        <f>'Cenario_B.1.2'!T26</f>
        <v>6.8812942715958483E-4</v>
      </c>
      <c r="V29" s="89">
        <f>'Cenario_B.1.2'!U26</f>
        <v>3.9161616088066877E-4</v>
      </c>
    </row>
    <row r="30" spans="1:22" ht="15" thickBot="1">
      <c r="A30" s="215"/>
    </row>
    <row r="31" spans="1:22">
      <c r="A31" s="215"/>
      <c r="B31" s="196" t="s">
        <v>62</v>
      </c>
      <c r="C31" s="216" t="s">
        <v>140</v>
      </c>
      <c r="D31" s="217"/>
      <c r="E31" s="217"/>
      <c r="F31" s="218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8"/>
    </row>
    <row r="32" spans="1:22">
      <c r="A32" s="215"/>
      <c r="B32" s="199" t="s">
        <v>135</v>
      </c>
      <c r="C32" s="219">
        <f>Base_Cenarios!AX$7</f>
        <v>0.15</v>
      </c>
      <c r="D32" s="220"/>
      <c r="E32" s="220"/>
      <c r="F32" s="221"/>
      <c r="V32" s="200"/>
    </row>
    <row r="33" spans="1:22">
      <c r="A33" s="215"/>
      <c r="B33" s="199" t="s">
        <v>63</v>
      </c>
      <c r="C33" s="219" t="str">
        <f>Base_Cenarios!$B$3</f>
        <v>Processos de outorga vigentes</v>
      </c>
      <c r="D33" s="220"/>
      <c r="E33" s="220"/>
      <c r="F33" s="221"/>
      <c r="V33" s="200"/>
    </row>
    <row r="34" spans="1:22">
      <c r="A34" s="215"/>
      <c r="B34" s="201"/>
      <c r="V34" s="200"/>
    </row>
    <row r="35" spans="1:22">
      <c r="A35" s="215"/>
      <c r="B35" s="222" t="s">
        <v>41</v>
      </c>
      <c r="C35" s="223" t="s">
        <v>38</v>
      </c>
      <c r="D35" s="224"/>
      <c r="E35" s="224"/>
      <c r="F35" s="224"/>
      <c r="G35" s="225" t="s">
        <v>39</v>
      </c>
      <c r="H35" s="225"/>
      <c r="I35" s="225"/>
      <c r="J35" s="225"/>
      <c r="K35" s="226" t="s">
        <v>3</v>
      </c>
      <c r="L35" s="226"/>
      <c r="M35" s="226"/>
      <c r="N35" s="226"/>
      <c r="O35" s="227" t="s">
        <v>4</v>
      </c>
      <c r="P35" s="227"/>
      <c r="Q35" s="227"/>
      <c r="R35" s="227"/>
      <c r="S35" s="228" t="s">
        <v>40</v>
      </c>
      <c r="T35" s="228"/>
      <c r="U35" s="228"/>
      <c r="V35" s="229"/>
    </row>
    <row r="36" spans="1:22">
      <c r="A36" s="215"/>
      <c r="B36" s="222"/>
      <c r="C36" s="72">
        <v>2023</v>
      </c>
      <c r="D36" s="27">
        <v>2028</v>
      </c>
      <c r="E36" s="27">
        <v>2033</v>
      </c>
      <c r="F36" s="27">
        <v>2043</v>
      </c>
      <c r="G36" s="67">
        <v>2023</v>
      </c>
      <c r="H36" s="67">
        <v>2028</v>
      </c>
      <c r="I36" s="67">
        <v>2033</v>
      </c>
      <c r="J36" s="67">
        <v>2043</v>
      </c>
      <c r="K36" s="68">
        <v>2023</v>
      </c>
      <c r="L36" s="68">
        <v>2028</v>
      </c>
      <c r="M36" s="68">
        <v>2033</v>
      </c>
      <c r="N36" s="68">
        <v>2043</v>
      </c>
      <c r="O36" s="69">
        <v>2023</v>
      </c>
      <c r="P36" s="69">
        <v>2028</v>
      </c>
      <c r="Q36" s="69">
        <v>2033</v>
      </c>
      <c r="R36" s="69">
        <v>2043</v>
      </c>
      <c r="S36" s="70">
        <v>2023</v>
      </c>
      <c r="T36" s="70">
        <v>2028</v>
      </c>
      <c r="U36" s="70">
        <v>2033</v>
      </c>
      <c r="V36" s="202">
        <v>2043</v>
      </c>
    </row>
    <row r="37" spans="1:22">
      <c r="A37" s="215"/>
      <c r="B37" s="203" t="s">
        <v>11</v>
      </c>
      <c r="C37" s="89">
        <f>'Cenario_B.1.3'!B20</f>
        <v>0</v>
      </c>
      <c r="D37" s="89">
        <f>'Cenario_B.1.3'!C20</f>
        <v>0</v>
      </c>
      <c r="E37" s="89">
        <f>'Cenario_B.1.3'!D20</f>
        <v>0</v>
      </c>
      <c r="F37" s="89">
        <f>'Cenario_B.1.3'!E20</f>
        <v>0</v>
      </c>
      <c r="G37" s="89">
        <f>'Cenario_B.1.3'!F20</f>
        <v>0</v>
      </c>
      <c r="H37" s="89">
        <f>'Cenario_B.1.3'!G20</f>
        <v>0</v>
      </c>
      <c r="I37" s="89">
        <f>'Cenario_B.1.3'!H20</f>
        <v>0</v>
      </c>
      <c r="J37" s="89">
        <f>'Cenario_B.1.3'!I20</f>
        <v>0</v>
      </c>
      <c r="K37" s="89">
        <f>'Cenario_B.1.3'!J20</f>
        <v>0</v>
      </c>
      <c r="L37" s="89">
        <f>'Cenario_B.1.3'!K20</f>
        <v>0</v>
      </c>
      <c r="M37" s="89">
        <f>'Cenario_B.1.3'!L20</f>
        <v>0</v>
      </c>
      <c r="N37" s="89">
        <f>'Cenario_B.1.3'!M20</f>
        <v>0</v>
      </c>
      <c r="O37" s="89">
        <f>'Cenario_B.1.3'!N20</f>
        <v>0</v>
      </c>
      <c r="P37" s="89">
        <f>'Cenario_B.1.3'!O20</f>
        <v>0</v>
      </c>
      <c r="Q37" s="89">
        <f>'Cenario_B.1.3'!P20</f>
        <v>0</v>
      </c>
      <c r="R37" s="89">
        <f>'Cenario_B.1.3'!Q20</f>
        <v>0</v>
      </c>
      <c r="S37" s="89">
        <f>'Cenario_B.1.3'!R20</f>
        <v>0</v>
      </c>
      <c r="T37" s="89">
        <f>'Cenario_B.1.3'!S20</f>
        <v>0</v>
      </c>
      <c r="U37" s="89">
        <f>'Cenario_B.1.3'!T20</f>
        <v>0</v>
      </c>
      <c r="V37" s="89">
        <f>'Cenario_B.1.3'!U20</f>
        <v>0</v>
      </c>
    </row>
    <row r="38" spans="1:22">
      <c r="A38" s="215"/>
      <c r="B38" s="204" t="s">
        <v>12</v>
      </c>
      <c r="C38" s="89">
        <f>'Cenario_B.1.3'!B21</f>
        <v>0</v>
      </c>
      <c r="D38" s="89">
        <f>'Cenario_B.1.3'!C21</f>
        <v>0</v>
      </c>
      <c r="E38" s="89">
        <f>'Cenario_B.1.3'!D21</f>
        <v>0</v>
      </c>
      <c r="F38" s="89">
        <f>'Cenario_B.1.3'!E21</f>
        <v>0</v>
      </c>
      <c r="G38" s="89">
        <f>'Cenario_B.1.3'!F21</f>
        <v>0</v>
      </c>
      <c r="H38" s="89">
        <f>'Cenario_B.1.3'!G21</f>
        <v>0</v>
      </c>
      <c r="I38" s="89">
        <f>'Cenario_B.1.3'!H21</f>
        <v>0</v>
      </c>
      <c r="J38" s="89">
        <f>'Cenario_B.1.3'!I21</f>
        <v>0</v>
      </c>
      <c r="K38" s="89">
        <f>'Cenario_B.1.3'!J21</f>
        <v>0</v>
      </c>
      <c r="L38" s="89">
        <f>'Cenario_B.1.3'!K21</f>
        <v>0</v>
      </c>
      <c r="M38" s="89">
        <f>'Cenario_B.1.3'!L21</f>
        <v>0</v>
      </c>
      <c r="N38" s="89">
        <f>'Cenario_B.1.3'!M21</f>
        <v>0</v>
      </c>
      <c r="O38" s="89">
        <f>'Cenario_B.1.3'!N21</f>
        <v>0</v>
      </c>
      <c r="P38" s="89">
        <f>'Cenario_B.1.3'!O21</f>
        <v>0</v>
      </c>
      <c r="Q38" s="89">
        <f>'Cenario_B.1.3'!P21</f>
        <v>0</v>
      </c>
      <c r="R38" s="89">
        <f>'Cenario_B.1.3'!Q21</f>
        <v>0</v>
      </c>
      <c r="S38" s="89">
        <f>'Cenario_B.1.3'!R21</f>
        <v>0</v>
      </c>
      <c r="T38" s="89">
        <f>'Cenario_B.1.3'!S21</f>
        <v>0</v>
      </c>
      <c r="U38" s="89">
        <f>'Cenario_B.1.3'!T21</f>
        <v>0</v>
      </c>
      <c r="V38" s="89">
        <f>'Cenario_B.1.3'!U21</f>
        <v>0</v>
      </c>
    </row>
    <row r="39" spans="1:22">
      <c r="A39" s="215"/>
      <c r="B39" s="204" t="s">
        <v>13</v>
      </c>
      <c r="C39" s="89">
        <f>'Cenario_B.1.3'!B22</f>
        <v>0</v>
      </c>
      <c r="D39" s="89">
        <f>'Cenario_B.1.3'!C22</f>
        <v>0</v>
      </c>
      <c r="E39" s="89">
        <f>'Cenario_B.1.3'!D22</f>
        <v>0</v>
      </c>
      <c r="F39" s="89">
        <f>'Cenario_B.1.3'!E22</f>
        <v>0</v>
      </c>
      <c r="G39" s="89">
        <f>'Cenario_B.1.3'!F22</f>
        <v>0</v>
      </c>
      <c r="H39" s="89">
        <f>'Cenario_B.1.3'!G22</f>
        <v>0</v>
      </c>
      <c r="I39" s="89">
        <f>'Cenario_B.1.3'!H22</f>
        <v>0</v>
      </c>
      <c r="J39" s="89">
        <f>'Cenario_B.1.3'!I22</f>
        <v>0</v>
      </c>
      <c r="K39" s="89">
        <f>'Cenario_B.1.3'!J22</f>
        <v>0</v>
      </c>
      <c r="L39" s="89">
        <f>'Cenario_B.1.3'!K22</f>
        <v>0</v>
      </c>
      <c r="M39" s="89">
        <f>'Cenario_B.1.3'!L22</f>
        <v>0</v>
      </c>
      <c r="N39" s="89">
        <f>'Cenario_B.1.3'!M22</f>
        <v>0</v>
      </c>
      <c r="O39" s="89">
        <f>'Cenario_B.1.3'!N22</f>
        <v>0</v>
      </c>
      <c r="P39" s="89">
        <f>'Cenario_B.1.3'!O22</f>
        <v>0</v>
      </c>
      <c r="Q39" s="89">
        <f>'Cenario_B.1.3'!P22</f>
        <v>0</v>
      </c>
      <c r="R39" s="89">
        <f>'Cenario_B.1.3'!Q22</f>
        <v>0</v>
      </c>
      <c r="S39" s="89">
        <f>'Cenario_B.1.3'!R22</f>
        <v>0</v>
      </c>
      <c r="T39" s="89">
        <f>'Cenario_B.1.3'!S22</f>
        <v>0</v>
      </c>
      <c r="U39" s="89">
        <f>'Cenario_B.1.3'!T22</f>
        <v>0</v>
      </c>
      <c r="V39" s="89">
        <f>'Cenario_B.1.3'!U22</f>
        <v>0</v>
      </c>
    </row>
    <row r="40" spans="1:22">
      <c r="A40" s="215"/>
      <c r="B40" s="204" t="s">
        <v>14</v>
      </c>
      <c r="C40" s="89">
        <f>'Cenario_B.1.3'!B23</f>
        <v>0.11617649772499614</v>
      </c>
      <c r="D40" s="89">
        <f>'Cenario_B.1.3'!C23</f>
        <v>9.9005503914370394E-2</v>
      </c>
      <c r="E40" s="89">
        <f>'Cenario_B.1.3'!D23</f>
        <v>8.4732480176003031E-2</v>
      </c>
      <c r="F40" s="89">
        <f>'Cenario_B.1.3'!E23</f>
        <v>6.010265959506645E-2</v>
      </c>
      <c r="G40" s="89">
        <f>'Cenario_B.1.3'!F23</f>
        <v>0</v>
      </c>
      <c r="H40" s="89">
        <f>'Cenario_B.1.3'!G23</f>
        <v>0</v>
      </c>
      <c r="I40" s="89">
        <f>'Cenario_B.1.3'!H23</f>
        <v>0</v>
      </c>
      <c r="J40" s="89">
        <f>'Cenario_B.1.3'!I23</f>
        <v>0</v>
      </c>
      <c r="K40" s="89">
        <f>'Cenario_B.1.3'!J23</f>
        <v>3.6375122533321562E-4</v>
      </c>
      <c r="L40" s="89">
        <f>'Cenario_B.1.3'!K23</f>
        <v>3.1548371408028717E-4</v>
      </c>
      <c r="M40" s="89">
        <f>'Cenario_B.1.3'!L23</f>
        <v>2.7362165160375429E-4</v>
      </c>
      <c r="N40" s="89">
        <f>'Cenario_B.1.3'!M23</f>
        <v>2.1520451164284859E-4</v>
      </c>
      <c r="O40" s="89">
        <f>'Cenario_B.1.3'!N23</f>
        <v>0</v>
      </c>
      <c r="P40" s="89">
        <f>'Cenario_B.1.3'!O23</f>
        <v>0</v>
      </c>
      <c r="Q40" s="89">
        <f>'Cenario_B.1.3'!P23</f>
        <v>0</v>
      </c>
      <c r="R40" s="89">
        <f>'Cenario_B.1.3'!Q23</f>
        <v>0</v>
      </c>
      <c r="S40" s="89">
        <f>'Cenario_B.1.3'!R23</f>
        <v>2.4184008455665758E-3</v>
      </c>
      <c r="T40" s="89">
        <f>'Cenario_B.1.3'!S23</f>
        <v>1.8169228699445883E-3</v>
      </c>
      <c r="U40" s="89">
        <f>'Cenario_B.1.3'!T23</f>
        <v>1.2280715535269214E-3</v>
      </c>
      <c r="V40" s="89">
        <f>'Cenario_B.1.3'!U23</f>
        <v>6.9889856195241298E-4</v>
      </c>
    </row>
    <row r="41" spans="1:22">
      <c r="A41" s="215"/>
      <c r="B41" s="204" t="s">
        <v>15</v>
      </c>
      <c r="C41" s="89">
        <f>'Cenario_B.1.3'!B24</f>
        <v>0</v>
      </c>
      <c r="D41" s="89">
        <f>'Cenario_B.1.3'!C24</f>
        <v>0</v>
      </c>
      <c r="E41" s="89">
        <f>'Cenario_B.1.3'!D24</f>
        <v>0</v>
      </c>
      <c r="F41" s="89">
        <f>'Cenario_B.1.3'!E24</f>
        <v>0</v>
      </c>
      <c r="G41" s="89">
        <f>'Cenario_B.1.3'!F24</f>
        <v>0</v>
      </c>
      <c r="H41" s="89">
        <f>'Cenario_B.1.3'!G24</f>
        <v>0</v>
      </c>
      <c r="I41" s="89">
        <f>'Cenario_B.1.3'!H24</f>
        <v>0</v>
      </c>
      <c r="J41" s="89">
        <f>'Cenario_B.1.3'!I24</f>
        <v>0</v>
      </c>
      <c r="K41" s="89">
        <f>'Cenario_B.1.3'!J24</f>
        <v>0</v>
      </c>
      <c r="L41" s="89">
        <f>'Cenario_B.1.3'!K24</f>
        <v>0</v>
      </c>
      <c r="M41" s="89">
        <f>'Cenario_B.1.3'!L24</f>
        <v>0</v>
      </c>
      <c r="N41" s="89">
        <f>'Cenario_B.1.3'!M24</f>
        <v>0</v>
      </c>
      <c r="O41" s="89">
        <f>'Cenario_B.1.3'!N24</f>
        <v>0</v>
      </c>
      <c r="P41" s="89">
        <f>'Cenario_B.1.3'!O24</f>
        <v>0</v>
      </c>
      <c r="Q41" s="89">
        <f>'Cenario_B.1.3'!P24</f>
        <v>0</v>
      </c>
      <c r="R41" s="89">
        <f>'Cenario_B.1.3'!Q24</f>
        <v>0</v>
      </c>
      <c r="S41" s="89">
        <f>'Cenario_B.1.3'!R24</f>
        <v>0</v>
      </c>
      <c r="T41" s="89">
        <f>'Cenario_B.1.3'!S24</f>
        <v>0</v>
      </c>
      <c r="U41" s="89">
        <f>'Cenario_B.1.3'!T24</f>
        <v>0</v>
      </c>
      <c r="V41" s="89">
        <f>'Cenario_B.1.3'!U24</f>
        <v>0</v>
      </c>
    </row>
    <row r="42" spans="1:22">
      <c r="A42" s="215"/>
      <c r="B42" s="205" t="s">
        <v>16</v>
      </c>
      <c r="C42" s="89">
        <f>'Cenario_B.1.3'!B25</f>
        <v>8.6365661407948813E-5</v>
      </c>
      <c r="D42" s="89">
        <f>'Cenario_B.1.3'!C25</f>
        <v>7.8285578679805287E-5</v>
      </c>
      <c r="E42" s="89">
        <f>'Cenario_B.1.3'!D25</f>
        <v>7.1224233652104386E-5</v>
      </c>
      <c r="F42" s="89">
        <f>'Cenario_B.1.3'!E25</f>
        <v>5.5529470539423434E-5</v>
      </c>
      <c r="G42" s="89">
        <f>'Cenario_B.1.3'!F25</f>
        <v>0</v>
      </c>
      <c r="H42" s="89">
        <f>'Cenario_B.1.3'!G25</f>
        <v>0</v>
      </c>
      <c r="I42" s="89">
        <f>'Cenario_B.1.3'!H25</f>
        <v>0</v>
      </c>
      <c r="J42" s="89">
        <f>'Cenario_B.1.3'!I25</f>
        <v>0</v>
      </c>
      <c r="K42" s="89">
        <f>'Cenario_B.1.3'!J25</f>
        <v>1.2556206128951437E-6</v>
      </c>
      <c r="L42" s="89">
        <f>'Cenario_B.1.3'!K25</f>
        <v>1.1102461569676258E-6</v>
      </c>
      <c r="M42" s="89">
        <f>'Cenario_B.1.3'!L25</f>
        <v>9.6746640206111125E-7</v>
      </c>
      <c r="N42" s="89">
        <f>'Cenario_B.1.3'!M25</f>
        <v>7.3340043840573952E-7</v>
      </c>
      <c r="O42" s="89">
        <f>'Cenario_B.1.3'!N25</f>
        <v>0</v>
      </c>
      <c r="P42" s="89">
        <f>'Cenario_B.1.3'!O25</f>
        <v>0</v>
      </c>
      <c r="Q42" s="89">
        <f>'Cenario_B.1.3'!P25</f>
        <v>0</v>
      </c>
      <c r="R42" s="89">
        <f>'Cenario_B.1.3'!Q25</f>
        <v>0</v>
      </c>
      <c r="S42" s="89">
        <f>'Cenario_B.1.3'!R25</f>
        <v>0</v>
      </c>
      <c r="T42" s="89">
        <f>'Cenario_B.1.3'!S25</f>
        <v>0</v>
      </c>
      <c r="U42" s="89">
        <f>'Cenario_B.1.3'!T25</f>
        <v>0</v>
      </c>
      <c r="V42" s="89">
        <f>'Cenario_B.1.3'!U25</f>
        <v>0</v>
      </c>
    </row>
    <row r="43" spans="1:22" ht="15" thickBot="1">
      <c r="A43" s="215"/>
      <c r="B43" s="206" t="s">
        <v>17</v>
      </c>
      <c r="C43" s="89">
        <f>'Cenario_B.1.3'!B26</f>
        <v>6.4549997186736735E-2</v>
      </c>
      <c r="D43" s="89">
        <f>'Cenario_B.1.3'!C26</f>
        <v>5.5010956756625352E-2</v>
      </c>
      <c r="E43" s="89">
        <f>'Cenario_B.1.3'!D26</f>
        <v>4.708172099643352E-2</v>
      </c>
      <c r="F43" s="89">
        <f>'Cenario_B.1.3'!E26</f>
        <v>3.3397739877873235E-2</v>
      </c>
      <c r="G43" s="89">
        <f>'Cenario_B.1.3'!F26</f>
        <v>0</v>
      </c>
      <c r="H43" s="89">
        <f>'Cenario_B.1.3'!G26</f>
        <v>0</v>
      </c>
      <c r="I43" s="89">
        <f>'Cenario_B.1.3'!H26</f>
        <v>0</v>
      </c>
      <c r="J43" s="89">
        <f>'Cenario_B.1.3'!I26</f>
        <v>0</v>
      </c>
      <c r="K43" s="89">
        <f>'Cenario_B.1.3'!J26</f>
        <v>1.6698895974995271E-4</v>
      </c>
      <c r="L43" s="89">
        <f>'Cenario_B.1.3'!K26</f>
        <v>1.4483804968921251E-4</v>
      </c>
      <c r="M43" s="89">
        <f>'Cenario_B.1.3'!L26</f>
        <v>1.2562084541547483E-4</v>
      </c>
      <c r="N43" s="89">
        <f>'Cenario_B.1.3'!M26</f>
        <v>9.8791601364561063E-5</v>
      </c>
      <c r="O43" s="89">
        <f>'Cenario_B.1.3'!N26</f>
        <v>0</v>
      </c>
      <c r="P43" s="89">
        <f>'Cenario_B.1.3'!O26</f>
        <v>0</v>
      </c>
      <c r="Q43" s="89">
        <f>'Cenario_B.1.3'!P26</f>
        <v>0</v>
      </c>
      <c r="R43" s="89">
        <f>'Cenario_B.1.3'!Q26</f>
        <v>0</v>
      </c>
      <c r="S43" s="89">
        <f>'Cenario_B.1.3'!R26</f>
        <v>2.4184008455665758E-3</v>
      </c>
      <c r="T43" s="89">
        <f>'Cenario_B.1.3'!S26</f>
        <v>1.8169228699445883E-3</v>
      </c>
      <c r="U43" s="89">
        <f>'Cenario_B.1.3'!T26</f>
        <v>1.2280715535269214E-3</v>
      </c>
      <c r="V43" s="89">
        <f>'Cenario_B.1.3'!U26</f>
        <v>6.9889856195241298E-4</v>
      </c>
    </row>
    <row r="44" spans="1:22" ht="15" thickBot="1"/>
    <row r="45" spans="1:22">
      <c r="A45" s="215" t="s">
        <v>136</v>
      </c>
      <c r="B45" s="196" t="s">
        <v>62</v>
      </c>
      <c r="C45" s="216" t="s">
        <v>141</v>
      </c>
      <c r="D45" s="217"/>
      <c r="E45" s="217"/>
      <c r="F45" s="218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8"/>
    </row>
    <row r="46" spans="1:22">
      <c r="A46" s="215"/>
      <c r="B46" s="199" t="s">
        <v>135</v>
      </c>
      <c r="C46" s="219">
        <f>[1]Base_Cenarios!AI$5</f>
        <v>6.5949999999999995E-2</v>
      </c>
      <c r="D46" s="220"/>
      <c r="E46" s="220"/>
      <c r="F46" s="221"/>
      <c r="V46" s="200"/>
    </row>
    <row r="47" spans="1:22">
      <c r="A47" s="215"/>
      <c r="B47" s="199" t="s">
        <v>63</v>
      </c>
      <c r="C47" s="219" t="str">
        <f>Base_Cenarios!$R$3</f>
        <v>Processos de outorga vigentes e em análise</v>
      </c>
      <c r="D47" s="220"/>
      <c r="E47" s="220"/>
      <c r="F47" s="221"/>
      <c r="V47" s="200"/>
    </row>
    <row r="48" spans="1:22">
      <c r="A48" s="215"/>
      <c r="B48" s="201"/>
      <c r="V48" s="200"/>
    </row>
    <row r="49" spans="1:22">
      <c r="A49" s="215"/>
      <c r="B49" s="222" t="s">
        <v>41</v>
      </c>
      <c r="C49" s="223" t="s">
        <v>38</v>
      </c>
      <c r="D49" s="224"/>
      <c r="E49" s="224"/>
      <c r="F49" s="224"/>
      <c r="G49" s="225" t="s">
        <v>39</v>
      </c>
      <c r="H49" s="225"/>
      <c r="I49" s="225"/>
      <c r="J49" s="225"/>
      <c r="K49" s="226" t="s">
        <v>3</v>
      </c>
      <c r="L49" s="226"/>
      <c r="M49" s="226"/>
      <c r="N49" s="226"/>
      <c r="O49" s="227" t="s">
        <v>4</v>
      </c>
      <c r="P49" s="227"/>
      <c r="Q49" s="227"/>
      <c r="R49" s="227"/>
      <c r="S49" s="228" t="s">
        <v>40</v>
      </c>
      <c r="T49" s="228"/>
      <c r="U49" s="228"/>
      <c r="V49" s="229"/>
    </row>
    <row r="50" spans="1:22">
      <c r="A50" s="215"/>
      <c r="B50" s="222"/>
      <c r="C50" s="72">
        <v>2023</v>
      </c>
      <c r="D50" s="27">
        <v>2028</v>
      </c>
      <c r="E50" s="27">
        <v>2033</v>
      </c>
      <c r="F50" s="27">
        <v>2043</v>
      </c>
      <c r="G50" s="67">
        <v>2023</v>
      </c>
      <c r="H50" s="67">
        <v>2028</v>
      </c>
      <c r="I50" s="67">
        <v>2033</v>
      </c>
      <c r="J50" s="67">
        <v>2043</v>
      </c>
      <c r="K50" s="68">
        <v>2023</v>
      </c>
      <c r="L50" s="68">
        <v>2028</v>
      </c>
      <c r="M50" s="68">
        <v>2033</v>
      </c>
      <c r="N50" s="68">
        <v>2043</v>
      </c>
      <c r="O50" s="69">
        <v>2023</v>
      </c>
      <c r="P50" s="69">
        <v>2028</v>
      </c>
      <c r="Q50" s="69">
        <v>2033</v>
      </c>
      <c r="R50" s="69">
        <v>2043</v>
      </c>
      <c r="S50" s="70">
        <v>2023</v>
      </c>
      <c r="T50" s="70">
        <v>2028</v>
      </c>
      <c r="U50" s="70">
        <v>2033</v>
      </c>
      <c r="V50" s="202">
        <v>2043</v>
      </c>
    </row>
    <row r="51" spans="1:22">
      <c r="A51" s="215"/>
      <c r="B51" s="203" t="s">
        <v>11</v>
      </c>
      <c r="C51" s="89">
        <f>'Cenario_B.2.1'!B20</f>
        <v>0</v>
      </c>
      <c r="D51" s="89">
        <f>'Cenario_B.2.1'!C20</f>
        <v>0</v>
      </c>
      <c r="E51" s="89">
        <f>'Cenario_B.2.1'!D20</f>
        <v>0</v>
      </c>
      <c r="F51" s="89">
        <f>'Cenario_B.2.1'!E20</f>
        <v>0</v>
      </c>
      <c r="G51" s="89">
        <f>'Cenario_B.2.1'!F20</f>
        <v>0</v>
      </c>
      <c r="H51" s="89">
        <f>'Cenario_B.2.1'!G20</f>
        <v>0</v>
      </c>
      <c r="I51" s="89">
        <f>'Cenario_B.2.1'!H20</f>
        <v>0</v>
      </c>
      <c r="J51" s="89">
        <f>'Cenario_B.2.1'!I20</f>
        <v>0</v>
      </c>
      <c r="K51" s="89">
        <f>'Cenario_B.2.1'!J20</f>
        <v>0</v>
      </c>
      <c r="L51" s="89">
        <f>'Cenario_B.2.1'!K20</f>
        <v>0</v>
      </c>
      <c r="M51" s="89">
        <f>'Cenario_B.2.1'!L20</f>
        <v>0</v>
      </c>
      <c r="N51" s="89">
        <f>'Cenario_B.2.1'!M20</f>
        <v>0</v>
      </c>
      <c r="O51" s="89">
        <f>'Cenario_B.2.1'!N20</f>
        <v>0</v>
      </c>
      <c r="P51" s="89">
        <f>'Cenario_B.2.1'!O20</f>
        <v>0</v>
      </c>
      <c r="Q51" s="89">
        <f>'Cenario_B.2.1'!P20</f>
        <v>0</v>
      </c>
      <c r="R51" s="89">
        <f>'Cenario_B.2.1'!Q20</f>
        <v>0</v>
      </c>
      <c r="S51" s="89">
        <f>'Cenario_B.2.1'!R20</f>
        <v>0</v>
      </c>
      <c r="T51" s="89">
        <f>'Cenario_B.2.1'!S20</f>
        <v>0</v>
      </c>
      <c r="U51" s="89">
        <f>'Cenario_B.2.1'!T20</f>
        <v>0</v>
      </c>
      <c r="V51" s="89">
        <f>'Cenario_B.2.1'!U20</f>
        <v>0</v>
      </c>
    </row>
    <row r="52" spans="1:22">
      <c r="A52" s="215"/>
      <c r="B52" s="204" t="s">
        <v>12</v>
      </c>
      <c r="C52" s="89">
        <f>'Cenario_B.2.1'!B21</f>
        <v>5.7176634011158118E-4</v>
      </c>
      <c r="D52" s="89">
        <f>'Cenario_B.2.1'!C21</f>
        <v>4.8849650007679664E-4</v>
      </c>
      <c r="E52" s="89">
        <f>'Cenario_B.2.1'!D21</f>
        <v>4.1937315065976159E-4</v>
      </c>
      <c r="F52" s="89">
        <f>'Cenario_B.2.1'!E21</f>
        <v>3.5003697321097407E-4</v>
      </c>
      <c r="G52" s="89">
        <f>'Cenario_B.2.1'!F21</f>
        <v>0</v>
      </c>
      <c r="H52" s="89">
        <f>'Cenario_B.2.1'!G21</f>
        <v>0</v>
      </c>
      <c r="I52" s="89">
        <f>'Cenario_B.2.1'!H21</f>
        <v>0</v>
      </c>
      <c r="J52" s="89">
        <f>'Cenario_B.2.1'!I21</f>
        <v>0</v>
      </c>
      <c r="K52" s="89">
        <f>'Cenario_B.2.1'!J21</f>
        <v>0</v>
      </c>
      <c r="L52" s="89">
        <f>'Cenario_B.2.1'!K21</f>
        <v>0</v>
      </c>
      <c r="M52" s="89">
        <f>'Cenario_B.2.1'!L21</f>
        <v>0</v>
      </c>
      <c r="N52" s="89">
        <f>'Cenario_B.2.1'!M21</f>
        <v>0</v>
      </c>
      <c r="O52" s="89">
        <f>'Cenario_B.2.1'!N21</f>
        <v>0</v>
      </c>
      <c r="P52" s="89">
        <f>'Cenario_B.2.1'!O21</f>
        <v>0</v>
      </c>
      <c r="Q52" s="89">
        <f>'Cenario_B.2.1'!P21</f>
        <v>0</v>
      </c>
      <c r="R52" s="89">
        <f>'Cenario_B.2.1'!Q21</f>
        <v>0</v>
      </c>
      <c r="S52" s="89">
        <f>'Cenario_B.2.1'!R21</f>
        <v>0</v>
      </c>
      <c r="T52" s="89">
        <f>'Cenario_B.2.1'!S21</f>
        <v>0</v>
      </c>
      <c r="U52" s="89">
        <f>'Cenario_B.2.1'!T21</f>
        <v>0</v>
      </c>
      <c r="V52" s="89">
        <f>'Cenario_B.2.1'!U21</f>
        <v>0</v>
      </c>
    </row>
    <row r="53" spans="1:22">
      <c r="A53" s="215"/>
      <c r="B53" s="204" t="s">
        <v>13</v>
      </c>
      <c r="C53" s="89">
        <f>'Cenario_B.2.1'!B22</f>
        <v>0</v>
      </c>
      <c r="D53" s="89">
        <f>'Cenario_B.2.1'!C22</f>
        <v>0</v>
      </c>
      <c r="E53" s="89">
        <f>'Cenario_B.2.1'!D22</f>
        <v>0</v>
      </c>
      <c r="F53" s="89">
        <f>'Cenario_B.2.1'!E22</f>
        <v>0</v>
      </c>
      <c r="G53" s="89">
        <f>'Cenario_B.2.1'!F22</f>
        <v>0</v>
      </c>
      <c r="H53" s="89">
        <f>'Cenario_B.2.1'!G22</f>
        <v>0</v>
      </c>
      <c r="I53" s="89">
        <f>'Cenario_B.2.1'!H22</f>
        <v>0</v>
      </c>
      <c r="J53" s="89">
        <f>'Cenario_B.2.1'!I22</f>
        <v>0</v>
      </c>
      <c r="K53" s="89">
        <f>'Cenario_B.2.1'!J22</f>
        <v>0</v>
      </c>
      <c r="L53" s="89">
        <f>'Cenario_B.2.1'!K22</f>
        <v>0</v>
      </c>
      <c r="M53" s="89">
        <f>'Cenario_B.2.1'!L22</f>
        <v>0</v>
      </c>
      <c r="N53" s="89">
        <f>'Cenario_B.2.1'!M22</f>
        <v>0</v>
      </c>
      <c r="O53" s="89">
        <f>'Cenario_B.2.1'!N22</f>
        <v>0</v>
      </c>
      <c r="P53" s="89">
        <f>'Cenario_B.2.1'!O22</f>
        <v>0</v>
      </c>
      <c r="Q53" s="89">
        <f>'Cenario_B.2.1'!P22</f>
        <v>0</v>
      </c>
      <c r="R53" s="89">
        <f>'Cenario_B.2.1'!Q22</f>
        <v>0</v>
      </c>
      <c r="S53" s="89">
        <f>'Cenario_B.2.1'!R22</f>
        <v>0</v>
      </c>
      <c r="T53" s="89">
        <f>'Cenario_B.2.1'!S22</f>
        <v>0</v>
      </c>
      <c r="U53" s="89">
        <f>'Cenario_B.2.1'!T22</f>
        <v>0</v>
      </c>
      <c r="V53" s="89">
        <f>'Cenario_B.2.1'!U22</f>
        <v>0</v>
      </c>
    </row>
    <row r="54" spans="1:22">
      <c r="A54" s="215"/>
      <c r="B54" s="204" t="s">
        <v>14</v>
      </c>
      <c r="C54" s="89">
        <f>'Cenario_B.2.1'!B23</f>
        <v>5.4976120529609943E-2</v>
      </c>
      <c r="D54" s="89">
        <f>'Cenario_B.2.1'!C23</f>
        <v>5.1855422583571897E-2</v>
      </c>
      <c r="E54" s="89">
        <f>'Cenario_B.2.1'!D23</f>
        <v>4.9120605959954537E-2</v>
      </c>
      <c r="F54" s="89">
        <f>'Cenario_B.2.1'!E23</f>
        <v>4.0575504818850472E-2</v>
      </c>
      <c r="G54" s="89">
        <f>'Cenario_B.2.1'!F23</f>
        <v>0</v>
      </c>
      <c r="H54" s="89">
        <f>'Cenario_B.2.1'!G23</f>
        <v>0</v>
      </c>
      <c r="I54" s="89">
        <f>'Cenario_B.2.1'!H23</f>
        <v>0</v>
      </c>
      <c r="J54" s="89">
        <f>'Cenario_B.2.1'!I23</f>
        <v>0</v>
      </c>
      <c r="K54" s="89">
        <f>'Cenario_B.2.1'!J23</f>
        <v>1.9882211464151145E-4</v>
      </c>
      <c r="L54" s="89">
        <f>'Cenario_B.2.1'!K23</f>
        <v>1.9072381789341086E-4</v>
      </c>
      <c r="M54" s="89">
        <f>'Cenario_B.2.1'!L23</f>
        <v>1.8295651802733166E-4</v>
      </c>
      <c r="N54" s="89">
        <f>'Cenario_B.2.1'!M23</f>
        <v>1.6664333513549979E-4</v>
      </c>
      <c r="O54" s="89">
        <f>'Cenario_B.2.1'!N23</f>
        <v>4.3741044011066884E-6</v>
      </c>
      <c r="P54" s="89">
        <f>'Cenario_B.2.1'!O23</f>
        <v>4.6124394004233088E-6</v>
      </c>
      <c r="Q54" s="89">
        <f>'Cenario_B.2.1'!P23</f>
        <v>4.8103791843381224E-6</v>
      </c>
      <c r="R54" s="89">
        <f>'Cenario_B.2.1'!Q23</f>
        <v>4.749611844640531E-6</v>
      </c>
      <c r="S54" s="89">
        <f>'Cenario_B.2.1'!R23</f>
        <v>1.9641419967498549E-3</v>
      </c>
      <c r="T54" s="89">
        <f>'Cenario_B.2.1'!S23</f>
        <v>1.6314929171916221E-3</v>
      </c>
      <c r="U54" s="89">
        <f>'Cenario_B.2.1'!T23</f>
        <v>1.2209596406131634E-3</v>
      </c>
      <c r="V54" s="89">
        <f>'Cenario_B.2.1'!U23</f>
        <v>7.9789581991748652E-4</v>
      </c>
    </row>
    <row r="55" spans="1:22">
      <c r="A55" s="215"/>
      <c r="B55" s="204" t="s">
        <v>15</v>
      </c>
      <c r="C55" s="89">
        <f>'Cenario_B.2.1'!B24</f>
        <v>3.3262488010092151E-3</v>
      </c>
      <c r="D55" s="89">
        <f>'Cenario_B.2.1'!C24</f>
        <v>3.1473102927327521E-3</v>
      </c>
      <c r="E55" s="89">
        <f>'Cenario_B.2.1'!D24</f>
        <v>2.9961593781467999E-3</v>
      </c>
      <c r="F55" s="89">
        <f>'Cenario_B.2.1'!E24</f>
        <v>2.457492347534041E-3</v>
      </c>
      <c r="G55" s="89">
        <f>'Cenario_B.2.1'!F24</f>
        <v>0.10771833757991632</v>
      </c>
      <c r="H55" s="89">
        <f>'Cenario_B.2.1'!G24</f>
        <v>0.13605237336205053</v>
      </c>
      <c r="I55" s="89">
        <f>'Cenario_B.2.1'!H24</f>
        <v>0.16900898133930661</v>
      </c>
      <c r="J55" s="89">
        <f>'Cenario_B.2.1'!I24</f>
        <v>8.4739115743179314E-2</v>
      </c>
      <c r="K55" s="89">
        <f>'Cenario_B.2.1'!J24</f>
        <v>0</v>
      </c>
      <c r="L55" s="89">
        <f>'Cenario_B.2.1'!K24</f>
        <v>0</v>
      </c>
      <c r="M55" s="89">
        <f>'Cenario_B.2.1'!L24</f>
        <v>0</v>
      </c>
      <c r="N55" s="89">
        <f>'Cenario_B.2.1'!M24</f>
        <v>0</v>
      </c>
      <c r="O55" s="89">
        <f>'Cenario_B.2.1'!N24</f>
        <v>2.6248332005254319E-6</v>
      </c>
      <c r="P55" s="89">
        <f>'Cenario_B.2.1'!O24</f>
        <v>2.7746339992429818E-6</v>
      </c>
      <c r="Q55" s="89">
        <f>'Cenario_B.2.1'!P24</f>
        <v>2.8776013294513468E-6</v>
      </c>
      <c r="R55" s="89">
        <f>'Cenario_B.2.1'!Q24</f>
        <v>2.8326982974866768E-6</v>
      </c>
      <c r="S55" s="89">
        <f>'Cenario_B.2.1'!R24</f>
        <v>0</v>
      </c>
      <c r="T55" s="89">
        <f>'Cenario_B.2.1'!S24</f>
        <v>0</v>
      </c>
      <c r="U55" s="89">
        <f>'Cenario_B.2.1'!T24</f>
        <v>0</v>
      </c>
      <c r="V55" s="89">
        <f>'Cenario_B.2.1'!U24</f>
        <v>0</v>
      </c>
    </row>
    <row r="56" spans="1:22">
      <c r="A56" s="215"/>
      <c r="B56" s="205" t="s">
        <v>16</v>
      </c>
      <c r="C56" s="89">
        <f>'Cenario_B.2.1'!B25</f>
        <v>2.5202293050758506E-3</v>
      </c>
      <c r="D56" s="89">
        <f>'Cenario_B.2.1'!C25</f>
        <v>2.4276442293772074E-3</v>
      </c>
      <c r="E56" s="89">
        <f>'Cenario_B.2.1'!D25</f>
        <v>2.3462484235462562E-3</v>
      </c>
      <c r="F56" s="89">
        <f>'Cenario_B.2.1'!E25</f>
        <v>2.0313940763344376E-3</v>
      </c>
      <c r="G56" s="89">
        <f>'Cenario_B.2.1'!F25</f>
        <v>0</v>
      </c>
      <c r="H56" s="89">
        <f>'Cenario_B.2.1'!G25</f>
        <v>0</v>
      </c>
      <c r="I56" s="89">
        <f>'Cenario_B.2.1'!H25</f>
        <v>0</v>
      </c>
      <c r="J56" s="89">
        <f>'Cenario_B.2.1'!I25</f>
        <v>0</v>
      </c>
      <c r="K56" s="89">
        <f>'Cenario_B.2.1'!J25</f>
        <v>1.3674238055218524E-6</v>
      </c>
      <c r="L56" s="89">
        <f>'Cenario_B.2.1'!K25</f>
        <v>1.3382777914561514E-6</v>
      </c>
      <c r="M56" s="89">
        <f>'Cenario_B.2.1'!L25</f>
        <v>1.2907590450456504E-6</v>
      </c>
      <c r="N56" s="89">
        <f>'Cenario_B.2.1'!M25</f>
        <v>1.139515595064102E-6</v>
      </c>
      <c r="O56" s="89">
        <f>'Cenario_B.2.1'!N25</f>
        <v>3.1428600048128411E-5</v>
      </c>
      <c r="P56" s="89">
        <f>'Cenario_B.2.1'!O25</f>
        <v>3.3053983109337858E-5</v>
      </c>
      <c r="Q56" s="89">
        <f>'Cenario_B.2.1'!P25</f>
        <v>3.4495905426345953E-5</v>
      </c>
      <c r="R56" s="89">
        <f>'Cenario_B.2.1'!Q25</f>
        <v>3.3763582259514937E-5</v>
      </c>
      <c r="S56" s="89">
        <f>'Cenario_B.2.1'!R25</f>
        <v>0</v>
      </c>
      <c r="T56" s="89">
        <f>'Cenario_B.2.1'!S25</f>
        <v>0</v>
      </c>
      <c r="U56" s="89">
        <f>'Cenario_B.2.1'!T25</f>
        <v>0</v>
      </c>
      <c r="V56" s="89">
        <f>'Cenario_B.2.1'!U25</f>
        <v>0</v>
      </c>
    </row>
    <row r="57" spans="1:22" ht="15" thickBot="1">
      <c r="A57" s="215"/>
      <c r="B57" s="206" t="s">
        <v>17</v>
      </c>
      <c r="C57" s="89">
        <f>'Cenario_B.2.1'!B26</f>
        <v>3.1448549272633991E-2</v>
      </c>
      <c r="D57" s="89">
        <f>'Cenario_B.2.1'!C26</f>
        <v>2.9674809446970336E-2</v>
      </c>
      <c r="E57" s="89">
        <f>'Cenario_B.2.1'!D26</f>
        <v>2.8120772067962149E-2</v>
      </c>
      <c r="F57" s="89">
        <f>'Cenario_B.2.1'!E26</f>
        <v>2.325898804288026E-2</v>
      </c>
      <c r="G57" s="89">
        <f>'Cenario_B.2.1'!F26</f>
        <v>9.7309820001547004E-2</v>
      </c>
      <c r="H57" s="89">
        <f>'Cenario_B.2.1'!G26</f>
        <v>0.12290601823317417</v>
      </c>
      <c r="I57" s="89">
        <f>'Cenario_B.2.1'!H26</f>
        <v>0.15267812261372185</v>
      </c>
      <c r="J57" s="89">
        <f>'Cenario_B.2.1'!I26</f>
        <v>7.6551015224695262E-2</v>
      </c>
      <c r="K57" s="89">
        <f>'Cenario_B.2.1'!J26</f>
        <v>9.1514067642333458E-5</v>
      </c>
      <c r="L57" s="89">
        <f>'Cenario_B.2.1'!K26</f>
        <v>8.7795925321427088E-5</v>
      </c>
      <c r="M57" s="89">
        <f>'Cenario_B.2.1'!L26</f>
        <v>8.4222862290784058E-5</v>
      </c>
      <c r="N57" s="89">
        <f>'Cenario_B.2.1'!M26</f>
        <v>7.6700460106948168E-5</v>
      </c>
      <c r="O57" s="89">
        <f>'Cenario_B.2.1'!N26</f>
        <v>4.1753858800661146E-6</v>
      </c>
      <c r="P57" s="89">
        <f>'Cenario_B.2.1'!O26</f>
        <v>4.4015637715723583E-6</v>
      </c>
      <c r="Q57" s="89">
        <f>'Cenario_B.2.1'!P26</f>
        <v>4.5838744373317504E-6</v>
      </c>
      <c r="R57" s="89">
        <f>'Cenario_B.2.1'!Q26</f>
        <v>4.5060725766248566E-6</v>
      </c>
      <c r="S57" s="89">
        <f>'Cenario_B.2.1'!R26</f>
        <v>1.9641419967498549E-3</v>
      </c>
      <c r="T57" s="89">
        <f>'Cenario_B.2.1'!S26</f>
        <v>1.6314929171916221E-3</v>
      </c>
      <c r="U57" s="89">
        <f>'Cenario_B.2.1'!T26</f>
        <v>1.2209596406131634E-3</v>
      </c>
      <c r="V57" s="89">
        <f>'Cenario_B.2.1'!U26</f>
        <v>7.9789581991748652E-4</v>
      </c>
    </row>
    <row r="58" spans="1:22" ht="15" thickBot="1">
      <c r="A58" s="215"/>
    </row>
    <row r="59" spans="1:22">
      <c r="A59" s="215"/>
      <c r="B59" s="196" t="s">
        <v>62</v>
      </c>
      <c r="C59" s="216" t="s">
        <v>142</v>
      </c>
      <c r="D59" s="217"/>
      <c r="E59" s="217"/>
      <c r="F59" s="218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8"/>
    </row>
    <row r="60" spans="1:22">
      <c r="A60" s="215"/>
      <c r="B60" s="199" t="s">
        <v>135</v>
      </c>
      <c r="C60" s="219">
        <f>Base_Cenarios!AX$6</f>
        <v>8.405E-2</v>
      </c>
      <c r="D60" s="220"/>
      <c r="E60" s="220"/>
      <c r="F60" s="221"/>
      <c r="V60" s="200"/>
    </row>
    <row r="61" spans="1:22">
      <c r="A61" s="215"/>
      <c r="B61" s="199" t="s">
        <v>63</v>
      </c>
      <c r="C61" s="219" t="str">
        <f>Base_Cenarios!$R$3</f>
        <v>Processos de outorga vigentes e em análise</v>
      </c>
      <c r="D61" s="220"/>
      <c r="E61" s="220"/>
      <c r="F61" s="221"/>
      <c r="V61" s="200"/>
    </row>
    <row r="62" spans="1:22">
      <c r="A62" s="215"/>
      <c r="B62" s="201"/>
      <c r="V62" s="200"/>
    </row>
    <row r="63" spans="1:22">
      <c r="A63" s="215"/>
      <c r="B63" s="222" t="s">
        <v>41</v>
      </c>
      <c r="C63" s="223" t="s">
        <v>38</v>
      </c>
      <c r="D63" s="224"/>
      <c r="E63" s="224"/>
      <c r="F63" s="224"/>
      <c r="G63" s="225" t="s">
        <v>39</v>
      </c>
      <c r="H63" s="225"/>
      <c r="I63" s="225"/>
      <c r="J63" s="225"/>
      <c r="K63" s="226" t="s">
        <v>3</v>
      </c>
      <c r="L63" s="226"/>
      <c r="M63" s="226"/>
      <c r="N63" s="226"/>
      <c r="O63" s="227" t="s">
        <v>4</v>
      </c>
      <c r="P63" s="227"/>
      <c r="Q63" s="227"/>
      <c r="R63" s="227"/>
      <c r="S63" s="228" t="s">
        <v>40</v>
      </c>
      <c r="T63" s="228"/>
      <c r="U63" s="228"/>
      <c r="V63" s="229"/>
    </row>
    <row r="64" spans="1:22">
      <c r="A64" s="215"/>
      <c r="B64" s="222"/>
      <c r="C64" s="72">
        <v>2023</v>
      </c>
      <c r="D64" s="27">
        <v>2028</v>
      </c>
      <c r="E64" s="27">
        <v>2033</v>
      </c>
      <c r="F64" s="27">
        <v>2043</v>
      </c>
      <c r="G64" s="67">
        <v>2023</v>
      </c>
      <c r="H64" s="67">
        <v>2028</v>
      </c>
      <c r="I64" s="67">
        <v>2033</v>
      </c>
      <c r="J64" s="67">
        <v>2043</v>
      </c>
      <c r="K64" s="68">
        <v>2023</v>
      </c>
      <c r="L64" s="68">
        <v>2028</v>
      </c>
      <c r="M64" s="68">
        <v>2033</v>
      </c>
      <c r="N64" s="68">
        <v>2043</v>
      </c>
      <c r="O64" s="69">
        <v>2023</v>
      </c>
      <c r="P64" s="69">
        <v>2028</v>
      </c>
      <c r="Q64" s="69">
        <v>2033</v>
      </c>
      <c r="R64" s="69">
        <v>2043</v>
      </c>
      <c r="S64" s="70">
        <v>2023</v>
      </c>
      <c r="T64" s="70">
        <v>2028</v>
      </c>
      <c r="U64" s="70">
        <v>2033</v>
      </c>
      <c r="V64" s="202">
        <v>2043</v>
      </c>
    </row>
    <row r="65" spans="1:22">
      <c r="A65" s="215"/>
      <c r="B65" s="203" t="s">
        <v>11</v>
      </c>
      <c r="C65" s="89">
        <f>'Cenario_B.2.2'!B20</f>
        <v>0</v>
      </c>
      <c r="D65" s="89">
        <f>'Cenario_B.2.2'!C20</f>
        <v>0</v>
      </c>
      <c r="E65" s="89">
        <f>'Cenario_B.2.2'!D20</f>
        <v>0</v>
      </c>
      <c r="F65" s="89">
        <f>'Cenario_B.2.2'!E20</f>
        <v>0</v>
      </c>
      <c r="G65" s="89">
        <f>'Cenario_B.2.2'!F20</f>
        <v>0</v>
      </c>
      <c r="H65" s="89">
        <f>'Cenario_B.2.2'!G20</f>
        <v>0</v>
      </c>
      <c r="I65" s="89">
        <f>'Cenario_B.2.2'!H20</f>
        <v>0</v>
      </c>
      <c r="J65" s="89">
        <f>'Cenario_B.2.2'!I20</f>
        <v>0</v>
      </c>
      <c r="K65" s="89">
        <f>'Cenario_B.2.2'!J20</f>
        <v>0</v>
      </c>
      <c r="L65" s="89">
        <f>'Cenario_B.2.2'!K20</f>
        <v>0</v>
      </c>
      <c r="M65" s="89">
        <f>'Cenario_B.2.2'!L20</f>
        <v>0</v>
      </c>
      <c r="N65" s="89">
        <f>'Cenario_B.2.2'!M20</f>
        <v>0</v>
      </c>
      <c r="O65" s="89">
        <f>'Cenario_B.2.2'!N20</f>
        <v>0</v>
      </c>
      <c r="P65" s="89">
        <f>'Cenario_B.2.2'!O20</f>
        <v>0</v>
      </c>
      <c r="Q65" s="89">
        <f>'Cenario_B.2.2'!P20</f>
        <v>0</v>
      </c>
      <c r="R65" s="89">
        <f>'Cenario_B.2.2'!Q20</f>
        <v>0</v>
      </c>
      <c r="S65" s="89">
        <f>'Cenario_B.2.2'!R20</f>
        <v>0</v>
      </c>
      <c r="T65" s="89">
        <f>'Cenario_B.2.2'!S20</f>
        <v>0</v>
      </c>
      <c r="U65" s="89">
        <f>'Cenario_B.2.2'!T20</f>
        <v>0</v>
      </c>
      <c r="V65" s="89">
        <f>'Cenario_B.2.2'!U20</f>
        <v>0</v>
      </c>
    </row>
    <row r="66" spans="1:22">
      <c r="A66" s="215"/>
      <c r="B66" s="204" t="s">
        <v>12</v>
      </c>
      <c r="C66" s="89">
        <f>'Cenario_B.2.2'!B21</f>
        <v>7.2868780722332692E-4</v>
      </c>
      <c r="D66" s="89">
        <f>'Cenario_B.2.2'!C21</f>
        <v>5.624735199114151E-4</v>
      </c>
      <c r="E66" s="89">
        <f>'Cenario_B.2.2'!D21</f>
        <v>4.3627362123063723E-4</v>
      </c>
      <c r="F66" s="89">
        <f>'Cenario_B.2.2'!E21</f>
        <v>3.1268167471271813E-4</v>
      </c>
      <c r="G66" s="89">
        <f>'Cenario_B.2.2'!F21</f>
        <v>0</v>
      </c>
      <c r="H66" s="89">
        <f>'Cenario_B.2.2'!G21</f>
        <v>0</v>
      </c>
      <c r="I66" s="89">
        <f>'Cenario_B.2.2'!H21</f>
        <v>0</v>
      </c>
      <c r="J66" s="89">
        <f>'Cenario_B.2.2'!I21</f>
        <v>0</v>
      </c>
      <c r="K66" s="89">
        <f>'Cenario_B.2.2'!J21</f>
        <v>0</v>
      </c>
      <c r="L66" s="89">
        <f>'Cenario_B.2.2'!K21</f>
        <v>0</v>
      </c>
      <c r="M66" s="89">
        <f>'Cenario_B.2.2'!L21</f>
        <v>0</v>
      </c>
      <c r="N66" s="89">
        <f>'Cenario_B.2.2'!M21</f>
        <v>0</v>
      </c>
      <c r="O66" s="89">
        <f>'Cenario_B.2.2'!N21</f>
        <v>0</v>
      </c>
      <c r="P66" s="89">
        <f>'Cenario_B.2.2'!O21</f>
        <v>0</v>
      </c>
      <c r="Q66" s="89">
        <f>'Cenario_B.2.2'!P21</f>
        <v>0</v>
      </c>
      <c r="R66" s="89">
        <f>'Cenario_B.2.2'!Q21</f>
        <v>0</v>
      </c>
      <c r="S66" s="89">
        <f>'Cenario_B.2.2'!R21</f>
        <v>0</v>
      </c>
      <c r="T66" s="89">
        <f>'Cenario_B.2.2'!S21</f>
        <v>0</v>
      </c>
      <c r="U66" s="89">
        <f>'Cenario_B.2.2'!T21</f>
        <v>0</v>
      </c>
      <c r="V66" s="89">
        <f>'Cenario_B.2.2'!U21</f>
        <v>0</v>
      </c>
    </row>
    <row r="67" spans="1:22">
      <c r="A67" s="215"/>
      <c r="B67" s="204" t="s">
        <v>13</v>
      </c>
      <c r="C67" s="89">
        <f>'Cenario_B.2.2'!B22</f>
        <v>0</v>
      </c>
      <c r="D67" s="89">
        <f>'Cenario_B.2.2'!C22</f>
        <v>0</v>
      </c>
      <c r="E67" s="89">
        <f>'Cenario_B.2.2'!D22</f>
        <v>0</v>
      </c>
      <c r="F67" s="89">
        <f>'Cenario_B.2.2'!E22</f>
        <v>0</v>
      </c>
      <c r="G67" s="89">
        <f>'Cenario_B.2.2'!F22</f>
        <v>0</v>
      </c>
      <c r="H67" s="89">
        <f>'Cenario_B.2.2'!G22</f>
        <v>0</v>
      </c>
      <c r="I67" s="89">
        <f>'Cenario_B.2.2'!H22</f>
        <v>0</v>
      </c>
      <c r="J67" s="89">
        <f>'Cenario_B.2.2'!I22</f>
        <v>0</v>
      </c>
      <c r="K67" s="89">
        <f>'Cenario_B.2.2'!J22</f>
        <v>0</v>
      </c>
      <c r="L67" s="89">
        <f>'Cenario_B.2.2'!K22</f>
        <v>0</v>
      </c>
      <c r="M67" s="89">
        <f>'Cenario_B.2.2'!L22</f>
        <v>0</v>
      </c>
      <c r="N67" s="89">
        <f>'Cenario_B.2.2'!M22</f>
        <v>0</v>
      </c>
      <c r="O67" s="89">
        <f>'Cenario_B.2.2'!N22</f>
        <v>0</v>
      </c>
      <c r="P67" s="89">
        <f>'Cenario_B.2.2'!O22</f>
        <v>0</v>
      </c>
      <c r="Q67" s="89">
        <f>'Cenario_B.2.2'!P22</f>
        <v>0</v>
      </c>
      <c r="R67" s="89">
        <f>'Cenario_B.2.2'!Q22</f>
        <v>0</v>
      </c>
      <c r="S67" s="89">
        <f>'Cenario_B.2.2'!R22</f>
        <v>0</v>
      </c>
      <c r="T67" s="89">
        <f>'Cenario_B.2.2'!S22</f>
        <v>0</v>
      </c>
      <c r="U67" s="89">
        <f>'Cenario_B.2.2'!T22</f>
        <v>0</v>
      </c>
      <c r="V67" s="89">
        <f>'Cenario_B.2.2'!U22</f>
        <v>0</v>
      </c>
    </row>
    <row r="68" spans="1:22">
      <c r="A68" s="215"/>
      <c r="B68" s="204" t="s">
        <v>14</v>
      </c>
      <c r="C68" s="89">
        <f>'Cenario_B.2.2'!B23</f>
        <v>7.0064335565029792E-2</v>
      </c>
      <c r="D68" s="89">
        <f>'Cenario_B.2.2'!C23</f>
        <v>5.9708313288816137E-2</v>
      </c>
      <c r="E68" s="89">
        <f>'Cenario_B.2.2'!D23</f>
        <v>5.1100135059859421E-2</v>
      </c>
      <c r="F68" s="89">
        <f>'Cenario_B.2.2'!E23</f>
        <v>3.6245361976162731E-2</v>
      </c>
      <c r="G68" s="89">
        <f>'Cenario_B.2.2'!F23</f>
        <v>0</v>
      </c>
      <c r="H68" s="89">
        <f>'Cenario_B.2.2'!G23</f>
        <v>0</v>
      </c>
      <c r="I68" s="89">
        <f>'Cenario_B.2.2'!H23</f>
        <v>0</v>
      </c>
      <c r="J68" s="89">
        <f>'Cenario_B.2.2'!I23</f>
        <v>0</v>
      </c>
      <c r="K68" s="89">
        <f>'Cenario_B.2.2'!J23</f>
        <v>2.5338891183652827E-4</v>
      </c>
      <c r="L68" s="89">
        <f>'Cenario_B.2.2'!K23</f>
        <v>2.1960668533875979E-4</v>
      </c>
      <c r="M68" s="89">
        <f>'Cenario_B.2.2'!L23</f>
        <v>1.9032954904709619E-4</v>
      </c>
      <c r="N68" s="89">
        <f>'Cenario_B.2.2'!M23</f>
        <v>1.488594665640516E-4</v>
      </c>
      <c r="O68" s="89">
        <f>'Cenario_B.2.2'!N23</f>
        <v>5.5745788462929062E-6</v>
      </c>
      <c r="P68" s="89">
        <f>'Cenario_B.2.2'!O23</f>
        <v>5.310938818448716E-6</v>
      </c>
      <c r="Q68" s="89">
        <f>'Cenario_B.2.2'!P23</f>
        <v>5.0042343982729224E-6</v>
      </c>
      <c r="R68" s="89">
        <f>'Cenario_B.2.2'!Q23</f>
        <v>4.2427420514873872E-6</v>
      </c>
      <c r="S68" s="89">
        <f>'Cenario_B.2.2'!R23</f>
        <v>2.5032014378593677E-3</v>
      </c>
      <c r="T68" s="89">
        <f>'Cenario_B.2.2'!S23</f>
        <v>1.8785632316691055E-3</v>
      </c>
      <c r="U68" s="89">
        <f>'Cenario_B.2.2'!T23</f>
        <v>1.270163535621575E-3</v>
      </c>
      <c r="V68" s="89">
        <f>'Cenario_B.2.2'!U23</f>
        <v>7.1274585347218765E-4</v>
      </c>
    </row>
    <row r="69" spans="1:22">
      <c r="A69" s="215"/>
      <c r="B69" s="204" t="s">
        <v>15</v>
      </c>
      <c r="C69" s="89">
        <f>'Cenario_B.2.2'!B24</f>
        <v>4.2391389192543531E-3</v>
      </c>
      <c r="D69" s="89">
        <f>'Cenario_B.2.2'!C24</f>
        <v>3.6239332284438291E-3</v>
      </c>
      <c r="E69" s="89">
        <f>'Cenario_B.2.2'!D24</f>
        <v>3.1169026906749421E-3</v>
      </c>
      <c r="F69" s="89">
        <f>'Cenario_B.2.2'!E24</f>
        <v>2.1952333085610812E-3</v>
      </c>
      <c r="G69" s="89">
        <f>'Cenario_B.2.2'!F24</f>
        <v>0.13728167207872582</v>
      </c>
      <c r="H69" s="89">
        <f>'Cenario_B.2.2'!G24</f>
        <v>0.1566558968697298</v>
      </c>
      <c r="I69" s="89">
        <f>'Cenario_B.2.2'!H24</f>
        <v>0.17581993552377223</v>
      </c>
      <c r="J69" s="89">
        <f>'Cenario_B.2.2'!I24</f>
        <v>7.5695914009296081E-2</v>
      </c>
      <c r="K69" s="89">
        <f>'Cenario_B.2.2'!J24</f>
        <v>0</v>
      </c>
      <c r="L69" s="89">
        <f>'Cenario_B.2.2'!K24</f>
        <v>0</v>
      </c>
      <c r="M69" s="89">
        <f>'Cenario_B.2.2'!L24</f>
        <v>0</v>
      </c>
      <c r="N69" s="89">
        <f>'Cenario_B.2.2'!M24</f>
        <v>0</v>
      </c>
      <c r="O69" s="89">
        <f>'Cenario_B.2.2'!N24</f>
        <v>3.3452195679175528E-6</v>
      </c>
      <c r="P69" s="89">
        <f>'Cenario_B.2.2'!O24</f>
        <v>3.1948195161577111E-6</v>
      </c>
      <c r="Q69" s="89">
        <f>'Cenario_B.2.2'!P24</f>
        <v>2.9935668282120458E-6</v>
      </c>
      <c r="R69" s="89">
        <f>'Cenario_B.2.2'!Q24</f>
        <v>2.5303979733596634E-6</v>
      </c>
      <c r="S69" s="89">
        <f>'Cenario_B.2.2'!R24</f>
        <v>0</v>
      </c>
      <c r="T69" s="89">
        <f>'Cenario_B.2.2'!S24</f>
        <v>0</v>
      </c>
      <c r="U69" s="89">
        <f>'Cenario_B.2.2'!T24</f>
        <v>0</v>
      </c>
      <c r="V69" s="89">
        <f>'Cenario_B.2.2'!U24</f>
        <v>0</v>
      </c>
    </row>
    <row r="70" spans="1:22">
      <c r="A70" s="215"/>
      <c r="B70" s="205" t="s">
        <v>16</v>
      </c>
      <c r="C70" s="89">
        <f>'Cenario_B.2.2'!B25</f>
        <v>3.211907097674379E-3</v>
      </c>
      <c r="D70" s="89">
        <f>'Cenario_B.2.2'!C25</f>
        <v>2.7952822478272913E-3</v>
      </c>
      <c r="E70" s="89">
        <f>'Cenario_B.2.2'!D25</f>
        <v>2.4408007390002255E-3</v>
      </c>
      <c r="F70" s="89">
        <f>'Cenario_B.2.2'!E25</f>
        <v>1.814607456929734E-3</v>
      </c>
      <c r="G70" s="89">
        <f>'Cenario_B.2.2'!F25</f>
        <v>0</v>
      </c>
      <c r="H70" s="89">
        <f>'Cenario_B.2.2'!G25</f>
        <v>0</v>
      </c>
      <c r="I70" s="89">
        <f>'Cenario_B.2.2'!H25</f>
        <v>0</v>
      </c>
      <c r="J70" s="89">
        <f>'Cenario_B.2.2'!I25</f>
        <v>0</v>
      </c>
      <c r="K70" s="89">
        <f>'Cenario_B.2.2'!J25</f>
        <v>1.7427137354679563E-6</v>
      </c>
      <c r="L70" s="89">
        <f>'Cenario_B.2.2'!K25</f>
        <v>1.5409441415880703E-6</v>
      </c>
      <c r="M70" s="89">
        <f>'Cenario_B.2.2'!L25</f>
        <v>1.3427758115471944E-6</v>
      </c>
      <c r="N70" s="89">
        <f>'Cenario_B.2.2'!M25</f>
        <v>1.0179085979330267E-6</v>
      </c>
      <c r="O70" s="89">
        <f>'Cenario_B.2.2'!N25</f>
        <v>4.0054190053755773E-5</v>
      </c>
      <c r="P70" s="89">
        <f>'Cenario_B.2.2'!O25</f>
        <v>3.8059618080536651E-5</v>
      </c>
      <c r="Q70" s="89">
        <f>'Cenario_B.2.2'!P25</f>
        <v>3.5886068419748113E-5</v>
      </c>
      <c r="R70" s="89">
        <f>'Cenario_B.2.2'!Q25</f>
        <v>3.0160395195860326E-5</v>
      </c>
      <c r="S70" s="89">
        <f>'Cenario_B.2.2'!R25</f>
        <v>0</v>
      </c>
      <c r="T70" s="89">
        <f>'Cenario_B.2.2'!S25</f>
        <v>0</v>
      </c>
      <c r="U70" s="89">
        <f>'Cenario_B.2.2'!T25</f>
        <v>0</v>
      </c>
      <c r="V70" s="89">
        <f>'Cenario_B.2.2'!U25</f>
        <v>0</v>
      </c>
    </row>
    <row r="71" spans="1:22" ht="15" thickBot="1">
      <c r="A71" s="215"/>
      <c r="B71" s="206" t="s">
        <v>17</v>
      </c>
      <c r="C71" s="89">
        <f>'Cenario_B.2.2'!B26</f>
        <v>4.007961434973293E-2</v>
      </c>
      <c r="D71" s="89">
        <f>'Cenario_B.2.2'!C26</f>
        <v>3.4168708516261373E-2</v>
      </c>
      <c r="E71" s="89">
        <f>'Cenario_B.2.2'!D26</f>
        <v>2.9254021251934048E-2</v>
      </c>
      <c r="F71" s="89">
        <f>'Cenario_B.2.2'!E26</f>
        <v>2.0776831849095876E-2</v>
      </c>
      <c r="G71" s="89">
        <f>'Cenario_B.2.2'!F26</f>
        <v>0.1240165332999246</v>
      </c>
      <c r="H71" s="89">
        <f>'Cenario_B.2.2'!G26</f>
        <v>0.14151868167538945</v>
      </c>
      <c r="I71" s="89">
        <f>'Cenario_B.2.2'!H26</f>
        <v>0.1588309536044287</v>
      </c>
      <c r="J71" s="89">
        <f>'Cenario_B.2.2'!I26</f>
        <v>6.8381632436839021E-2</v>
      </c>
      <c r="K71" s="89">
        <f>'Cenario_B.2.2'!J26</f>
        <v>1.1663013472840225E-4</v>
      </c>
      <c r="L71" s="89">
        <f>'Cenario_B.2.2'!K26</f>
        <v>1.0109158027060447E-4</v>
      </c>
      <c r="M71" s="89">
        <f>'Cenario_B.2.2'!L26</f>
        <v>8.7616989938920316E-5</v>
      </c>
      <c r="N71" s="89">
        <f>'Cenario_B.2.2'!M26</f>
        <v>6.8515128837609002E-5</v>
      </c>
      <c r="O71" s="89">
        <f>'Cenario_B.2.2'!N26</f>
        <v>5.3213219593564365E-6</v>
      </c>
      <c r="P71" s="89">
        <f>'Cenario_B.2.2'!O26</f>
        <v>5.0681285686215825E-6</v>
      </c>
      <c r="Q71" s="89">
        <f>'Cenario_B.2.2'!P26</f>
        <v>4.7686016543861537E-6</v>
      </c>
      <c r="R71" s="89">
        <f>'Cenario_B.2.2'!Q26</f>
        <v>4.0251928438053941E-6</v>
      </c>
      <c r="S71" s="89">
        <f>'Cenario_B.2.2'!R26</f>
        <v>2.5032014378593677E-3</v>
      </c>
      <c r="T71" s="89">
        <f>'Cenario_B.2.2'!S26</f>
        <v>1.8785632316691055E-3</v>
      </c>
      <c r="U71" s="89">
        <f>'Cenario_B.2.2'!T26</f>
        <v>1.270163535621575E-3</v>
      </c>
      <c r="V71" s="89">
        <f>'Cenario_B.2.2'!U26</f>
        <v>7.1274585347218765E-4</v>
      </c>
    </row>
    <row r="72" spans="1:22" ht="15" thickBot="1">
      <c r="A72" s="215"/>
    </row>
    <row r="73" spans="1:22">
      <c r="A73" s="215"/>
      <c r="B73" s="196" t="s">
        <v>62</v>
      </c>
      <c r="C73" s="216" t="s">
        <v>143</v>
      </c>
      <c r="D73" s="217"/>
      <c r="E73" s="217"/>
      <c r="F73" s="218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8"/>
    </row>
    <row r="74" spans="1:22">
      <c r="A74" s="215"/>
      <c r="B74" s="199" t="s">
        <v>135</v>
      </c>
      <c r="C74" s="219">
        <f>Base_Cenarios!AX$7</f>
        <v>0.15</v>
      </c>
      <c r="D74" s="220"/>
      <c r="E74" s="220"/>
      <c r="F74" s="221"/>
      <c r="V74" s="200"/>
    </row>
    <row r="75" spans="1:22">
      <c r="A75" s="215"/>
      <c r="B75" s="199" t="s">
        <v>63</v>
      </c>
      <c r="C75" s="219" t="str">
        <f>Base_Cenarios!$R$3</f>
        <v>Processos de outorga vigentes e em análise</v>
      </c>
      <c r="D75" s="220"/>
      <c r="E75" s="220"/>
      <c r="F75" s="221"/>
      <c r="V75" s="200"/>
    </row>
    <row r="76" spans="1:22">
      <c r="A76" s="215"/>
      <c r="B76" s="201"/>
      <c r="V76" s="200"/>
    </row>
    <row r="77" spans="1:22">
      <c r="A77" s="215"/>
      <c r="B77" s="222" t="s">
        <v>41</v>
      </c>
      <c r="C77" s="223" t="s">
        <v>38</v>
      </c>
      <c r="D77" s="224"/>
      <c r="E77" s="224"/>
      <c r="F77" s="224"/>
      <c r="G77" s="225" t="s">
        <v>39</v>
      </c>
      <c r="H77" s="225"/>
      <c r="I77" s="225"/>
      <c r="J77" s="225"/>
      <c r="K77" s="226" t="s">
        <v>3</v>
      </c>
      <c r="L77" s="226"/>
      <c r="M77" s="226"/>
      <c r="N77" s="226"/>
      <c r="O77" s="227" t="s">
        <v>4</v>
      </c>
      <c r="P77" s="227"/>
      <c r="Q77" s="227"/>
      <c r="R77" s="227"/>
      <c r="S77" s="228" t="s">
        <v>40</v>
      </c>
      <c r="T77" s="228"/>
      <c r="U77" s="228"/>
      <c r="V77" s="229"/>
    </row>
    <row r="78" spans="1:22">
      <c r="A78" s="215"/>
      <c r="B78" s="222"/>
      <c r="C78" s="72">
        <v>2023</v>
      </c>
      <c r="D78" s="27">
        <v>2028</v>
      </c>
      <c r="E78" s="27">
        <v>2033</v>
      </c>
      <c r="F78" s="27">
        <v>2043</v>
      </c>
      <c r="G78" s="67">
        <v>2023</v>
      </c>
      <c r="H78" s="67">
        <v>2028</v>
      </c>
      <c r="I78" s="67">
        <v>2033</v>
      </c>
      <c r="J78" s="67">
        <v>2043</v>
      </c>
      <c r="K78" s="68">
        <v>2023</v>
      </c>
      <c r="L78" s="68">
        <v>2028</v>
      </c>
      <c r="M78" s="68">
        <v>2033</v>
      </c>
      <c r="N78" s="68">
        <v>2043</v>
      </c>
      <c r="O78" s="69">
        <v>2023</v>
      </c>
      <c r="P78" s="69">
        <v>2028</v>
      </c>
      <c r="Q78" s="69">
        <v>2033</v>
      </c>
      <c r="R78" s="69">
        <v>2043</v>
      </c>
      <c r="S78" s="70">
        <v>2023</v>
      </c>
      <c r="T78" s="70">
        <v>2028</v>
      </c>
      <c r="U78" s="70">
        <v>2033</v>
      </c>
      <c r="V78" s="202">
        <v>2043</v>
      </c>
    </row>
    <row r="79" spans="1:22">
      <c r="A79" s="215"/>
      <c r="B79" s="203" t="s">
        <v>11</v>
      </c>
      <c r="C79" s="89">
        <f>'Cenario_B.2.3'!B20</f>
        <v>0</v>
      </c>
      <c r="D79" s="89">
        <f>'Cenario_B.2.3'!C20</f>
        <v>0</v>
      </c>
      <c r="E79" s="89">
        <f>'Cenario_B.2.3'!D20</f>
        <v>0</v>
      </c>
      <c r="F79" s="89">
        <f>'Cenario_B.2.3'!E20</f>
        <v>0</v>
      </c>
      <c r="G79" s="89">
        <f>'Cenario_B.2.3'!F20</f>
        <v>0</v>
      </c>
      <c r="H79" s="89">
        <f>'Cenario_B.2.3'!G20</f>
        <v>0</v>
      </c>
      <c r="I79" s="89">
        <f>'Cenario_B.2.3'!H20</f>
        <v>0</v>
      </c>
      <c r="J79" s="89">
        <f>'Cenario_B.2.3'!I20</f>
        <v>0</v>
      </c>
      <c r="K79" s="89">
        <f>'Cenario_B.2.3'!J20</f>
        <v>0</v>
      </c>
      <c r="L79" s="89">
        <f>'Cenario_B.2.3'!K20</f>
        <v>0</v>
      </c>
      <c r="M79" s="89">
        <f>'Cenario_B.2.3'!L20</f>
        <v>0</v>
      </c>
      <c r="N79" s="89">
        <f>'Cenario_B.2.3'!M20</f>
        <v>0</v>
      </c>
      <c r="O79" s="89">
        <f>'Cenario_B.2.3'!N20</f>
        <v>0</v>
      </c>
      <c r="P79" s="89">
        <f>'Cenario_B.2.3'!O20</f>
        <v>0</v>
      </c>
      <c r="Q79" s="89">
        <f>'Cenario_B.2.3'!P20</f>
        <v>0</v>
      </c>
      <c r="R79" s="89">
        <f>'Cenario_B.2.3'!Q20</f>
        <v>0</v>
      </c>
      <c r="S79" s="89">
        <f>'Cenario_B.2.3'!R20</f>
        <v>0</v>
      </c>
      <c r="T79" s="89">
        <f>'Cenario_B.2.3'!S20</f>
        <v>0</v>
      </c>
      <c r="U79" s="89">
        <f>'Cenario_B.2.3'!T20</f>
        <v>0</v>
      </c>
      <c r="V79" s="89">
        <f>'Cenario_B.2.3'!U20</f>
        <v>0</v>
      </c>
    </row>
    <row r="80" spans="1:22">
      <c r="A80" s="215"/>
      <c r="B80" s="204" t="s">
        <v>12</v>
      </c>
      <c r="C80" s="89">
        <f>'Cenario_B.2.3'!B21</f>
        <v>1.3004541473349081E-3</v>
      </c>
      <c r="D80" s="89">
        <f>'Cenario_B.2.3'!C21</f>
        <v>1.0038194882416686E-3</v>
      </c>
      <c r="E80" s="89">
        <f>'Cenario_B.2.3'!D21</f>
        <v>7.7859658756211289E-4</v>
      </c>
      <c r="F80" s="89">
        <f>'Cenario_B.2.3'!E21</f>
        <v>5.5802797390728989E-4</v>
      </c>
      <c r="G80" s="89">
        <f>'Cenario_B.2.3'!F21</f>
        <v>0</v>
      </c>
      <c r="H80" s="89">
        <f>'Cenario_B.2.3'!G21</f>
        <v>0</v>
      </c>
      <c r="I80" s="89">
        <f>'Cenario_B.2.3'!H21</f>
        <v>0</v>
      </c>
      <c r="J80" s="89">
        <f>'Cenario_B.2.3'!I21</f>
        <v>0</v>
      </c>
      <c r="K80" s="89">
        <f>'Cenario_B.2.3'!J21</f>
        <v>0</v>
      </c>
      <c r="L80" s="89">
        <f>'Cenario_B.2.3'!K21</f>
        <v>0</v>
      </c>
      <c r="M80" s="89">
        <f>'Cenario_B.2.3'!L21</f>
        <v>0</v>
      </c>
      <c r="N80" s="89">
        <f>'Cenario_B.2.3'!M21</f>
        <v>0</v>
      </c>
      <c r="O80" s="89">
        <f>'Cenario_B.2.3'!N21</f>
        <v>0</v>
      </c>
      <c r="P80" s="89">
        <f>'Cenario_B.2.3'!O21</f>
        <v>0</v>
      </c>
      <c r="Q80" s="89">
        <f>'Cenario_B.2.3'!P21</f>
        <v>0</v>
      </c>
      <c r="R80" s="89">
        <f>'Cenario_B.2.3'!Q21</f>
        <v>0</v>
      </c>
      <c r="S80" s="89">
        <f>'Cenario_B.2.3'!R21</f>
        <v>0</v>
      </c>
      <c r="T80" s="89">
        <f>'Cenario_B.2.3'!S21</f>
        <v>0</v>
      </c>
      <c r="U80" s="89">
        <f>'Cenario_B.2.3'!T21</f>
        <v>0</v>
      </c>
      <c r="V80" s="89">
        <f>'Cenario_B.2.3'!U21</f>
        <v>0</v>
      </c>
    </row>
    <row r="81" spans="1:22">
      <c r="A81" s="215"/>
      <c r="B81" s="204" t="s">
        <v>13</v>
      </c>
      <c r="C81" s="89">
        <f>'Cenario_B.2.3'!B22</f>
        <v>0</v>
      </c>
      <c r="D81" s="89">
        <f>'Cenario_B.2.3'!C22</f>
        <v>0</v>
      </c>
      <c r="E81" s="89">
        <f>'Cenario_B.2.3'!D22</f>
        <v>0</v>
      </c>
      <c r="F81" s="89">
        <f>'Cenario_B.2.3'!E22</f>
        <v>0</v>
      </c>
      <c r="G81" s="89">
        <f>'Cenario_B.2.3'!F22</f>
        <v>0</v>
      </c>
      <c r="H81" s="89">
        <f>'Cenario_B.2.3'!G22</f>
        <v>0</v>
      </c>
      <c r="I81" s="89">
        <f>'Cenario_B.2.3'!H22</f>
        <v>0</v>
      </c>
      <c r="J81" s="89">
        <f>'Cenario_B.2.3'!I22</f>
        <v>0</v>
      </c>
      <c r="K81" s="89">
        <f>'Cenario_B.2.3'!J22</f>
        <v>0</v>
      </c>
      <c r="L81" s="89">
        <f>'Cenario_B.2.3'!K22</f>
        <v>0</v>
      </c>
      <c r="M81" s="89">
        <f>'Cenario_B.2.3'!L22</f>
        <v>0</v>
      </c>
      <c r="N81" s="89">
        <f>'Cenario_B.2.3'!M22</f>
        <v>0</v>
      </c>
      <c r="O81" s="89">
        <f>'Cenario_B.2.3'!N22</f>
        <v>0</v>
      </c>
      <c r="P81" s="89">
        <f>'Cenario_B.2.3'!O22</f>
        <v>0</v>
      </c>
      <c r="Q81" s="89">
        <f>'Cenario_B.2.3'!P22</f>
        <v>0</v>
      </c>
      <c r="R81" s="89">
        <f>'Cenario_B.2.3'!Q22</f>
        <v>0</v>
      </c>
      <c r="S81" s="89">
        <f>'Cenario_B.2.3'!R22</f>
        <v>0</v>
      </c>
      <c r="T81" s="89">
        <f>'Cenario_B.2.3'!S22</f>
        <v>0</v>
      </c>
      <c r="U81" s="89">
        <f>'Cenario_B.2.3'!T22</f>
        <v>0</v>
      </c>
      <c r="V81" s="89">
        <f>'Cenario_B.2.3'!U22</f>
        <v>0</v>
      </c>
    </row>
    <row r="82" spans="1:22">
      <c r="A82" s="215"/>
      <c r="B82" s="204" t="s">
        <v>14</v>
      </c>
      <c r="C82" s="89">
        <f>'Cenario_B.2.3'!B23</f>
        <v>0.12504045609463973</v>
      </c>
      <c r="D82" s="89">
        <f>'Cenario_B.2.3'!C23</f>
        <v>0.10655856030127805</v>
      </c>
      <c r="E82" s="89">
        <f>'Cenario_B.2.3'!D23</f>
        <v>9.1195957870064404E-2</v>
      </c>
      <c r="F82" s="89">
        <f>'Cenario_B.2.3'!E23</f>
        <v>6.4685357482741318E-2</v>
      </c>
      <c r="G82" s="89">
        <f>'Cenario_B.2.3'!F23</f>
        <v>0</v>
      </c>
      <c r="H82" s="89">
        <f>'Cenario_B.2.3'!G23</f>
        <v>0</v>
      </c>
      <c r="I82" s="89">
        <f>'Cenario_B.2.3'!H23</f>
        <v>0</v>
      </c>
      <c r="J82" s="89">
        <f>'Cenario_B.2.3'!I23</f>
        <v>0</v>
      </c>
      <c r="K82" s="89">
        <f>'Cenario_B.2.3'!J23</f>
        <v>4.5221102647803976E-4</v>
      </c>
      <c r="L82" s="89">
        <f>'Cenario_B.2.3'!K23</f>
        <v>3.9192150863550225E-4</v>
      </c>
      <c r="M82" s="89">
        <f>'Cenario_B.2.3'!L23</f>
        <v>3.3967200900731026E-4</v>
      </c>
      <c r="N82" s="89">
        <f>'Cenario_B.2.3'!M23</f>
        <v>2.6566234365981844E-4</v>
      </c>
      <c r="O82" s="89">
        <f>'Cenario_B.2.3'!N23</f>
        <v>9.9486832473995946E-6</v>
      </c>
      <c r="P82" s="89">
        <f>'Cenario_B.2.3'!O23</f>
        <v>9.478177546309426E-6</v>
      </c>
      <c r="Q82" s="89">
        <f>'Cenario_B.2.3'!P23</f>
        <v>8.9308168916233007E-6</v>
      </c>
      <c r="R82" s="89">
        <f>'Cenario_B.2.3'!Q23</f>
        <v>7.5718180573837947E-6</v>
      </c>
      <c r="S82" s="89">
        <f>'Cenario_B.2.3'!R23</f>
        <v>4.4673434346092222E-3</v>
      </c>
      <c r="T82" s="89">
        <f>'Cenario_B.2.3'!S23</f>
        <v>3.352581615114405E-3</v>
      </c>
      <c r="U82" s="89">
        <f>'Cenario_B.2.3'!T23</f>
        <v>2.2667998851069156E-3</v>
      </c>
      <c r="V82" s="89">
        <f>'Cenario_B.2.3'!U23</f>
        <v>1.2720033078028334E-3</v>
      </c>
    </row>
    <row r="83" spans="1:22">
      <c r="A83" s="215"/>
      <c r="B83" s="204" t="s">
        <v>15</v>
      </c>
      <c r="C83" s="89">
        <f>'Cenario_B.2.3'!B24</f>
        <v>7.5653877202635691E-3</v>
      </c>
      <c r="D83" s="89">
        <f>'Cenario_B.2.3'!C24</f>
        <v>6.4674596581388976E-3</v>
      </c>
      <c r="E83" s="89">
        <f>'Cenario_B.2.3'!D24</f>
        <v>5.5625865984680707E-3</v>
      </c>
      <c r="F83" s="89">
        <f>'Cenario_B.2.3'!E24</f>
        <v>3.9177274989192403E-3</v>
      </c>
      <c r="G83" s="89">
        <f>'Cenario_B.2.3'!F24</f>
        <v>0.2450000096586421</v>
      </c>
      <c r="H83" s="89">
        <f>'Cenario_B.2.3'!G24</f>
        <v>0.27957625854205193</v>
      </c>
      <c r="I83" s="89">
        <f>'Cenario_B.2.3'!H24</f>
        <v>0.31377739831726165</v>
      </c>
      <c r="J83" s="89">
        <f>'Cenario_B.2.3'!I24</f>
        <v>0.1350908637881548</v>
      </c>
      <c r="K83" s="89">
        <f>'Cenario_B.2.3'!J24</f>
        <v>0</v>
      </c>
      <c r="L83" s="89">
        <f>'Cenario_B.2.3'!K24</f>
        <v>0</v>
      </c>
      <c r="M83" s="89">
        <f>'Cenario_B.2.3'!L24</f>
        <v>0</v>
      </c>
      <c r="N83" s="89">
        <f>'Cenario_B.2.3'!M24</f>
        <v>0</v>
      </c>
      <c r="O83" s="89">
        <f>'Cenario_B.2.3'!N24</f>
        <v>5.9700527684429843E-6</v>
      </c>
      <c r="P83" s="89">
        <f>'Cenario_B.2.3'!O24</f>
        <v>5.7016410163433273E-6</v>
      </c>
      <c r="Q83" s="89">
        <f>'Cenario_B.2.3'!P24</f>
        <v>5.3424750057323844E-6</v>
      </c>
      <c r="R83" s="89">
        <f>'Cenario_B.2.3'!Q24</f>
        <v>4.5158797858887502E-6</v>
      </c>
      <c r="S83" s="89">
        <f>'Cenario_B.2.3'!R24</f>
        <v>0</v>
      </c>
      <c r="T83" s="89">
        <f>'Cenario_B.2.3'!S24</f>
        <v>0</v>
      </c>
      <c r="U83" s="89">
        <f>'Cenario_B.2.3'!T24</f>
        <v>0</v>
      </c>
      <c r="V83" s="89">
        <f>'Cenario_B.2.3'!U24</f>
        <v>0</v>
      </c>
    </row>
    <row r="84" spans="1:22">
      <c r="A84" s="215"/>
      <c r="B84" s="205" t="s">
        <v>16</v>
      </c>
      <c r="C84" s="89">
        <f>'Cenario_B.2.3'!B25</f>
        <v>5.7321364027502295E-3</v>
      </c>
      <c r="D84" s="89">
        <f>'Cenario_B.2.3'!C25</f>
        <v>4.9886060341950457E-3</v>
      </c>
      <c r="E84" s="89">
        <f>'Cenario_B.2.3'!D25</f>
        <v>4.3559799030343108E-3</v>
      </c>
      <c r="F84" s="89">
        <f>'Cenario_B.2.3'!E25</f>
        <v>3.2384428142707925E-3</v>
      </c>
      <c r="G84" s="89">
        <f>'Cenario_B.2.3'!F25</f>
        <v>0</v>
      </c>
      <c r="H84" s="89">
        <f>'Cenario_B.2.3'!G25</f>
        <v>0</v>
      </c>
      <c r="I84" s="89">
        <f>'Cenario_B.2.3'!H25</f>
        <v>0</v>
      </c>
      <c r="J84" s="89">
        <f>'Cenario_B.2.3'!I25</f>
        <v>0</v>
      </c>
      <c r="K84" s="89">
        <f>'Cenario_B.2.3'!J25</f>
        <v>3.1101375409898087E-6</v>
      </c>
      <c r="L84" s="89">
        <f>'Cenario_B.2.3'!K25</f>
        <v>2.7500490331732363E-6</v>
      </c>
      <c r="M84" s="89">
        <f>'Cenario_B.2.3'!L25</f>
        <v>2.3963875280437735E-6</v>
      </c>
      <c r="N84" s="89">
        <f>'Cenario_B.2.3'!M25</f>
        <v>1.8166126078519212E-6</v>
      </c>
      <c r="O84" s="89">
        <f>'Cenario_B.2.3'!N25</f>
        <v>7.1482790101884191E-5</v>
      </c>
      <c r="P84" s="89">
        <f>'Cenario_B.2.3'!O25</f>
        <v>6.79231732549732E-5</v>
      </c>
      <c r="Q84" s="89">
        <f>'Cenario_B.2.3'!P25</f>
        <v>6.4044143521263747E-5</v>
      </c>
      <c r="R84" s="89">
        <f>'Cenario_B.2.3'!Q25</f>
        <v>5.3825809391779281E-5</v>
      </c>
      <c r="S84" s="89">
        <f>'Cenario_B.2.3'!R25</f>
        <v>0</v>
      </c>
      <c r="T84" s="89">
        <f>'Cenario_B.2.3'!S25</f>
        <v>0</v>
      </c>
      <c r="U84" s="89">
        <f>'Cenario_B.2.3'!T25</f>
        <v>0</v>
      </c>
      <c r="V84" s="89">
        <f>'Cenario_B.2.3'!U25</f>
        <v>0</v>
      </c>
    </row>
    <row r="85" spans="1:22" ht="15" thickBot="1">
      <c r="A85" s="215"/>
      <c r="B85" s="206" t="s">
        <v>17</v>
      </c>
      <c r="C85" s="89">
        <f>'Cenario_B.2.3'!B26</f>
        <v>7.1528163622366928E-2</v>
      </c>
      <c r="D85" s="89">
        <f>'Cenario_B.2.3'!C26</f>
        <v>6.0979253747045867E-2</v>
      </c>
      <c r="E85" s="89">
        <f>'Cenario_B.2.3'!D26</f>
        <v>5.2208247326473611E-2</v>
      </c>
      <c r="F85" s="89">
        <f>'Cenario_B.2.3'!E26</f>
        <v>3.7079414364834994E-2</v>
      </c>
      <c r="G85" s="89">
        <f>'Cenario_B.2.3'!F26</f>
        <v>0.2213263533014716</v>
      </c>
      <c r="H85" s="89">
        <f>'Cenario_B.2.3'!G26</f>
        <v>0.25256159727910071</v>
      </c>
      <c r="I85" s="89">
        <f>'Cenario_B.2.3'!H26</f>
        <v>0.28345797787821903</v>
      </c>
      <c r="J85" s="89">
        <f>'Cenario_B.2.3'!I26</f>
        <v>0.12203741660351997</v>
      </c>
      <c r="K85" s="89">
        <f>'Cenario_B.2.3'!J26</f>
        <v>2.0814420237073571E-4</v>
      </c>
      <c r="L85" s="89">
        <f>'Cenario_B.2.3'!K26</f>
        <v>1.8041329019144163E-4</v>
      </c>
      <c r="M85" s="89">
        <f>'Cenario_B.2.3'!L26</f>
        <v>1.563658357030107E-4</v>
      </c>
      <c r="N85" s="89">
        <f>'Cenario_B.2.3'!M26</f>
        <v>1.2227566122119393E-4</v>
      </c>
      <c r="O85" s="89">
        <f>'Cenario_B.2.3'!N26</f>
        <v>9.4967078394225519E-6</v>
      </c>
      <c r="P85" s="89">
        <f>'Cenario_B.2.3'!O26</f>
        <v>9.0448457500682594E-6</v>
      </c>
      <c r="Q85" s="89">
        <f>'Cenario_B.2.3'!P26</f>
        <v>8.5102944456623795E-6</v>
      </c>
      <c r="R85" s="89">
        <f>'Cenario_B.2.3'!Q26</f>
        <v>7.1835684303487109E-6</v>
      </c>
      <c r="S85" s="89">
        <f>'Cenario_B.2.3'!R26</f>
        <v>4.4673434346092222E-3</v>
      </c>
      <c r="T85" s="89">
        <f>'Cenario_B.2.3'!S26</f>
        <v>3.352581615114405E-3</v>
      </c>
      <c r="U85" s="89">
        <f>'Cenario_B.2.3'!T26</f>
        <v>2.2667998851069156E-3</v>
      </c>
      <c r="V85" s="89">
        <f>'Cenario_B.2.3'!U26</f>
        <v>1.2720033078028334E-3</v>
      </c>
    </row>
    <row r="86" spans="1:22" ht="15" thickBot="1"/>
    <row r="87" spans="1:22">
      <c r="A87" s="215" t="s">
        <v>137</v>
      </c>
      <c r="B87" s="196" t="s">
        <v>62</v>
      </c>
      <c r="C87" s="216" t="s">
        <v>144</v>
      </c>
      <c r="D87" s="217"/>
      <c r="E87" s="217"/>
      <c r="F87" s="218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8"/>
    </row>
    <row r="88" spans="1:22">
      <c r="A88" s="215"/>
      <c r="B88" s="199" t="s">
        <v>135</v>
      </c>
      <c r="C88" s="219">
        <f>[1]Base_Cenarios!AI$5</f>
        <v>6.5949999999999995E-2</v>
      </c>
      <c r="D88" s="220"/>
      <c r="E88" s="220"/>
      <c r="F88" s="221"/>
      <c r="V88" s="200"/>
    </row>
    <row r="89" spans="1:22">
      <c r="A89" s="215"/>
      <c r="B89" s="199" t="s">
        <v>63</v>
      </c>
      <c r="C89" s="219" t="str">
        <f>Base_Cenarios!$AH$3</f>
        <v>Maiores demandas hídricas</v>
      </c>
      <c r="D89" s="220"/>
      <c r="E89" s="220"/>
      <c r="F89" s="221"/>
      <c r="V89" s="200"/>
    </row>
    <row r="90" spans="1:22">
      <c r="A90" s="215"/>
      <c r="B90" s="201"/>
      <c r="V90" s="200"/>
    </row>
    <row r="91" spans="1:22">
      <c r="A91" s="215"/>
      <c r="B91" s="222" t="s">
        <v>41</v>
      </c>
      <c r="C91" s="223" t="s">
        <v>38</v>
      </c>
      <c r="D91" s="224"/>
      <c r="E91" s="224"/>
      <c r="F91" s="224"/>
      <c r="G91" s="225" t="s">
        <v>39</v>
      </c>
      <c r="H91" s="225"/>
      <c r="I91" s="225"/>
      <c r="J91" s="225"/>
      <c r="K91" s="226" t="s">
        <v>3</v>
      </c>
      <c r="L91" s="226"/>
      <c r="M91" s="226"/>
      <c r="N91" s="226"/>
      <c r="O91" s="227" t="s">
        <v>4</v>
      </c>
      <c r="P91" s="227"/>
      <c r="Q91" s="227"/>
      <c r="R91" s="227"/>
      <c r="S91" s="228" t="s">
        <v>40</v>
      </c>
      <c r="T91" s="228"/>
      <c r="U91" s="228"/>
      <c r="V91" s="229"/>
    </row>
    <row r="92" spans="1:22">
      <c r="A92" s="215"/>
      <c r="B92" s="222"/>
      <c r="C92" s="72">
        <v>2023</v>
      </c>
      <c r="D92" s="27">
        <v>2028</v>
      </c>
      <c r="E92" s="27">
        <v>2033</v>
      </c>
      <c r="F92" s="27">
        <v>2043</v>
      </c>
      <c r="G92" s="67">
        <v>2023</v>
      </c>
      <c r="H92" s="67">
        <v>2028</v>
      </c>
      <c r="I92" s="67">
        <v>2033</v>
      </c>
      <c r="J92" s="67">
        <v>2043</v>
      </c>
      <c r="K92" s="68">
        <v>2023</v>
      </c>
      <c r="L92" s="68">
        <v>2028</v>
      </c>
      <c r="M92" s="68">
        <v>2033</v>
      </c>
      <c r="N92" s="68">
        <v>2043</v>
      </c>
      <c r="O92" s="69">
        <v>2023</v>
      </c>
      <c r="P92" s="69">
        <v>2028</v>
      </c>
      <c r="Q92" s="69">
        <v>2033</v>
      </c>
      <c r="R92" s="69">
        <v>2043</v>
      </c>
      <c r="S92" s="70">
        <v>2023</v>
      </c>
      <c r="T92" s="70">
        <v>2028</v>
      </c>
      <c r="U92" s="70">
        <v>2033</v>
      </c>
      <c r="V92" s="202">
        <v>2043</v>
      </c>
    </row>
    <row r="93" spans="1:22">
      <c r="A93" s="215"/>
      <c r="B93" s="203" t="s">
        <v>11</v>
      </c>
      <c r="C93" s="89">
        <f>'Cenario_B.3.1'!B20</f>
        <v>0</v>
      </c>
      <c r="D93" s="89">
        <f>'Cenario_B.3.1'!C20</f>
        <v>0</v>
      </c>
      <c r="E93" s="89">
        <f>'Cenario_B.3.1'!D20</f>
        <v>0</v>
      </c>
      <c r="F93" s="89">
        <f>'Cenario_B.3.1'!E20</f>
        <v>0</v>
      </c>
      <c r="G93" s="89">
        <f>'Cenario_B.3.1'!F20</f>
        <v>0</v>
      </c>
      <c r="H93" s="89">
        <f>'Cenario_B.3.1'!G20</f>
        <v>0</v>
      </c>
      <c r="I93" s="89">
        <f>'Cenario_B.3.1'!H20</f>
        <v>0</v>
      </c>
      <c r="J93" s="89">
        <f>'Cenario_B.3.1'!I20</f>
        <v>0</v>
      </c>
      <c r="K93" s="89">
        <f>'Cenario_B.3.1'!J20</f>
        <v>4.4633154060563894E-9</v>
      </c>
      <c r="L93" s="89">
        <f>'Cenario_B.3.1'!K20</f>
        <v>4.2419939809626837E-9</v>
      </c>
      <c r="M93" s="89">
        <f>'Cenario_B.3.1'!L20</f>
        <v>4.031647171989327E-9</v>
      </c>
      <c r="N93" s="89">
        <f>'Cenario_B.3.1'!M20</f>
        <v>5.0169184826782805E-9</v>
      </c>
      <c r="O93" s="89">
        <f>'Cenario_B.3.1'!N20</f>
        <v>1.2326734565371297E-4</v>
      </c>
      <c r="P93" s="89">
        <f>'Cenario_B.3.1'!O20</f>
        <v>1.2967718646043471E-4</v>
      </c>
      <c r="Q93" s="89">
        <f>'Cenario_B.3.1'!P20</f>
        <v>1.3513458259942381E-4</v>
      </c>
      <c r="R93" s="89">
        <f>'Cenario_B.3.1'!Q20</f>
        <v>1.322298792248783E-4</v>
      </c>
      <c r="S93" s="89">
        <f>'Cenario_B.3.1'!R20</f>
        <v>0</v>
      </c>
      <c r="T93" s="89">
        <f>'Cenario_B.3.1'!S20</f>
        <v>0</v>
      </c>
      <c r="U93" s="89">
        <f>'Cenario_B.3.1'!T20</f>
        <v>0</v>
      </c>
      <c r="V93" s="89">
        <f>'Cenario_B.3.1'!U20</f>
        <v>0</v>
      </c>
    </row>
    <row r="94" spans="1:22">
      <c r="A94" s="215"/>
      <c r="B94" s="204" t="s">
        <v>12</v>
      </c>
      <c r="C94" s="89">
        <f>'Cenario_B.3.1'!B21</f>
        <v>5.2048761507563629E-4</v>
      </c>
      <c r="D94" s="89">
        <f>'Cenario_B.3.1'!C21</f>
        <v>4.4468581037517647E-4</v>
      </c>
      <c r="E94" s="89">
        <f>'Cenario_B.3.1'!D21</f>
        <v>3.8176177172489275E-4</v>
      </c>
      <c r="F94" s="89">
        <f>'Cenario_B.3.1'!E21</f>
        <v>3.1864399247307867E-4</v>
      </c>
      <c r="G94" s="89">
        <f>'Cenario_B.3.1'!F21</f>
        <v>0</v>
      </c>
      <c r="H94" s="89">
        <f>'Cenario_B.3.1'!G21</f>
        <v>0</v>
      </c>
      <c r="I94" s="89">
        <f>'Cenario_B.3.1'!H21</f>
        <v>0</v>
      </c>
      <c r="J94" s="89">
        <f>'Cenario_B.3.1'!I21</f>
        <v>0</v>
      </c>
      <c r="K94" s="89">
        <f>'Cenario_B.3.1'!J21</f>
        <v>0</v>
      </c>
      <c r="L94" s="89">
        <f>'Cenario_B.3.1'!K21</f>
        <v>0</v>
      </c>
      <c r="M94" s="89">
        <f>'Cenario_B.3.1'!L21</f>
        <v>0</v>
      </c>
      <c r="N94" s="89">
        <f>'Cenario_B.3.1'!M21</f>
        <v>0</v>
      </c>
      <c r="O94" s="89">
        <f>'Cenario_B.3.1'!N21</f>
        <v>1.2198702601638677E-4</v>
      </c>
      <c r="P94" s="89">
        <f>'Cenario_B.3.1'!O21</f>
        <v>1.2812681422358477E-4</v>
      </c>
      <c r="Q94" s="89">
        <f>'Cenario_B.3.1'!P21</f>
        <v>1.3360277023853655E-4</v>
      </c>
      <c r="R94" s="89">
        <f>'Cenario_B.3.1'!Q21</f>
        <v>1.3028488693851164E-4</v>
      </c>
      <c r="S94" s="89">
        <f>'Cenario_B.3.1'!R21</f>
        <v>0</v>
      </c>
      <c r="T94" s="89">
        <f>'Cenario_B.3.1'!S21</f>
        <v>0</v>
      </c>
      <c r="U94" s="89">
        <f>'Cenario_B.3.1'!T21</f>
        <v>0</v>
      </c>
      <c r="V94" s="89">
        <f>'Cenario_B.3.1'!U21</f>
        <v>0</v>
      </c>
    </row>
    <row r="95" spans="1:22">
      <c r="A95" s="215"/>
      <c r="B95" s="204" t="s">
        <v>13</v>
      </c>
      <c r="C95" s="89">
        <f>'Cenario_B.3.1'!B22</f>
        <v>0</v>
      </c>
      <c r="D95" s="89">
        <f>'Cenario_B.3.1'!C22</f>
        <v>0</v>
      </c>
      <c r="E95" s="89">
        <f>'Cenario_B.3.1'!D22</f>
        <v>0</v>
      </c>
      <c r="F95" s="89">
        <f>'Cenario_B.3.1'!E22</f>
        <v>0</v>
      </c>
      <c r="G95" s="89">
        <f>'Cenario_B.3.1'!F22</f>
        <v>0</v>
      </c>
      <c r="H95" s="89">
        <f>'Cenario_B.3.1'!G22</f>
        <v>0</v>
      </c>
      <c r="I95" s="89">
        <f>'Cenario_B.3.1'!H22</f>
        <v>0</v>
      </c>
      <c r="J95" s="89">
        <f>'Cenario_B.3.1'!I22</f>
        <v>0</v>
      </c>
      <c r="K95" s="89">
        <f>'Cenario_B.3.1'!J22</f>
        <v>0</v>
      </c>
      <c r="L95" s="89">
        <f>'Cenario_B.3.1'!K22</f>
        <v>0</v>
      </c>
      <c r="M95" s="89">
        <f>'Cenario_B.3.1'!L22</f>
        <v>0</v>
      </c>
      <c r="N95" s="89">
        <f>'Cenario_B.3.1'!M22</f>
        <v>0</v>
      </c>
      <c r="O95" s="89">
        <f>'Cenario_B.3.1'!N22</f>
        <v>6.1733175283457001E-4</v>
      </c>
      <c r="P95" s="89">
        <f>'Cenario_B.3.1'!O22</f>
        <v>6.5040287457025217E-4</v>
      </c>
      <c r="Q95" s="89">
        <f>'Cenario_B.3.1'!P22</f>
        <v>6.7766053259319477E-4</v>
      </c>
      <c r="R95" s="89">
        <f>'Cenario_B.3.1'!Q22</f>
        <v>6.635942211668292E-4</v>
      </c>
      <c r="S95" s="89">
        <f>'Cenario_B.3.1'!R22</f>
        <v>0</v>
      </c>
      <c r="T95" s="89">
        <f>'Cenario_B.3.1'!S22</f>
        <v>0</v>
      </c>
      <c r="U95" s="89">
        <f>'Cenario_B.3.1'!T22</f>
        <v>0</v>
      </c>
      <c r="V95" s="89">
        <f>'Cenario_B.3.1'!U22</f>
        <v>0</v>
      </c>
    </row>
    <row r="96" spans="1:22">
      <c r="A96" s="215"/>
      <c r="B96" s="204" t="s">
        <v>14</v>
      </c>
      <c r="C96" s="89">
        <f>'Cenario_B.3.1'!B23</f>
        <v>3.9946100199640178E-2</v>
      </c>
      <c r="D96" s="89">
        <f>'Cenario_B.3.1'!C23</f>
        <v>3.7679971748926649E-2</v>
      </c>
      <c r="E96" s="89">
        <f>'Cenario_B.3.1'!D23</f>
        <v>3.5694109542751262E-2</v>
      </c>
      <c r="F96" s="89">
        <f>'Cenario_B.3.1'!E23</f>
        <v>2.9489182620472551E-2</v>
      </c>
      <c r="G96" s="89">
        <f>'Cenario_B.3.1'!F23</f>
        <v>0</v>
      </c>
      <c r="H96" s="89">
        <f>'Cenario_B.3.1'!G23</f>
        <v>0</v>
      </c>
      <c r="I96" s="89">
        <f>'Cenario_B.3.1'!H23</f>
        <v>0</v>
      </c>
      <c r="J96" s="89">
        <f>'Cenario_B.3.1'!I23</f>
        <v>0</v>
      </c>
      <c r="K96" s="89">
        <f>'Cenario_B.3.1'!J23</f>
        <v>5.0247948423094854E-4</v>
      </c>
      <c r="L96" s="89">
        <f>'Cenario_B.3.1'!K23</f>
        <v>4.8233952410114338E-4</v>
      </c>
      <c r="M96" s="89">
        <f>'Cenario_B.3.1'!L23</f>
        <v>4.6300683238829806E-4</v>
      </c>
      <c r="N96" s="89">
        <f>'Cenario_B.3.1'!M23</f>
        <v>4.2406991373616026E-4</v>
      </c>
      <c r="O96" s="89">
        <f>'Cenario_B.3.1'!N23</f>
        <v>3.0479554758620697E-4</v>
      </c>
      <c r="P96" s="89">
        <f>'Cenario_B.3.1'!O23</f>
        <v>3.2140316367495147E-4</v>
      </c>
      <c r="Q96" s="89">
        <f>'Cenario_B.3.1'!P23</f>
        <v>3.3519596770865186E-4</v>
      </c>
      <c r="R96" s="89">
        <f>'Cenario_B.3.1'!Q23</f>
        <v>3.309615889924515E-4</v>
      </c>
      <c r="S96" s="89">
        <f>'Cenario_B.3.1'!R23</f>
        <v>1.7685997570874008E-3</v>
      </c>
      <c r="T96" s="89">
        <f>'Cenario_B.3.1'!S23</f>
        <v>1.4456780475350748E-3</v>
      </c>
      <c r="U96" s="89">
        <f>'Cenario_B.3.1'!T23</f>
        <v>1.0443900230658752E-3</v>
      </c>
      <c r="V96" s="89">
        <f>'Cenario_B.3.1'!U23</f>
        <v>6.4959332705165297E-4</v>
      </c>
    </row>
    <row r="97" spans="1:22">
      <c r="A97" s="215"/>
      <c r="B97" s="204" t="s">
        <v>15</v>
      </c>
      <c r="C97" s="89">
        <f>'Cenario_B.3.1'!B24</f>
        <v>1.6672005388803264E-2</v>
      </c>
      <c r="D97" s="89">
        <f>'Cenario_B.3.1'!C24</f>
        <v>1.5775120052581724E-2</v>
      </c>
      <c r="E97" s="89">
        <f>'Cenario_B.3.1'!D24</f>
        <v>1.5017513206775445E-2</v>
      </c>
      <c r="F97" s="89">
        <f>'Cenario_B.3.1'!E24</f>
        <v>1.2317576979989957E-2</v>
      </c>
      <c r="G97" s="89">
        <f>'Cenario_B.3.1'!F24</f>
        <v>0.10771833757991632</v>
      </c>
      <c r="H97" s="89">
        <f>'Cenario_B.3.1'!G24</f>
        <v>0.13605237336205053</v>
      </c>
      <c r="I97" s="89">
        <f>'Cenario_B.3.1'!H24</f>
        <v>0.16900898133930661</v>
      </c>
      <c r="J97" s="89">
        <f>'Cenario_B.3.1'!I24</f>
        <v>8.4739115743179314E-2</v>
      </c>
      <c r="K97" s="89">
        <f>'Cenario_B.3.1'!J24</f>
        <v>9.9517054417079552E-10</v>
      </c>
      <c r="L97" s="89">
        <f>'Cenario_B.3.1'!K24</f>
        <v>1.022066729752386E-9</v>
      </c>
      <c r="M97" s="89">
        <f>'Cenario_B.3.1'!L24</f>
        <v>1.0414779031228648E-9</v>
      </c>
      <c r="N97" s="89">
        <f>'Cenario_B.3.1'!M24</f>
        <v>9.5944662049638661E-10</v>
      </c>
      <c r="O97" s="89">
        <f>'Cenario_B.3.1'!N24</f>
        <v>5.0489014828770967E-5</v>
      </c>
      <c r="P97" s="89">
        <f>'Cenario_B.3.1'!O24</f>
        <v>5.3370453065036089E-5</v>
      </c>
      <c r="Q97" s="89">
        <f>'Cenario_B.3.1'!P24</f>
        <v>5.5351043321486819E-5</v>
      </c>
      <c r="R97" s="89">
        <f>'Cenario_B.3.1'!Q24</f>
        <v>5.4487327544702544E-5</v>
      </c>
      <c r="S97" s="89">
        <f>'Cenario_B.3.1'!R24</f>
        <v>0</v>
      </c>
      <c r="T97" s="89">
        <f>'Cenario_B.3.1'!S24</f>
        <v>0</v>
      </c>
      <c r="U97" s="89">
        <f>'Cenario_B.3.1'!T24</f>
        <v>0</v>
      </c>
      <c r="V97" s="89">
        <f>'Cenario_B.3.1'!U24</f>
        <v>0</v>
      </c>
    </row>
    <row r="98" spans="1:22">
      <c r="A98" s="215"/>
      <c r="B98" s="205" t="s">
        <v>16</v>
      </c>
      <c r="C98" s="89">
        <f>'Cenario_B.3.1'!B25</f>
        <v>2.9630978367237899E-2</v>
      </c>
      <c r="D98" s="89">
        <f>'Cenario_B.3.1'!C25</f>
        <v>2.8525835342626097E-2</v>
      </c>
      <c r="E98" s="89">
        <f>'Cenario_B.3.1'!D25</f>
        <v>2.7552538285172172E-2</v>
      </c>
      <c r="F98" s="89">
        <f>'Cenario_B.3.1'!E25</f>
        <v>2.3837469089864016E-2</v>
      </c>
      <c r="G98" s="89">
        <f>'Cenario_B.3.1'!F25</f>
        <v>0</v>
      </c>
      <c r="H98" s="89">
        <f>'Cenario_B.3.1'!G25</f>
        <v>0</v>
      </c>
      <c r="I98" s="89">
        <f>'Cenario_B.3.1'!H25</f>
        <v>0</v>
      </c>
      <c r="J98" s="89">
        <f>'Cenario_B.3.1'!I25</f>
        <v>0</v>
      </c>
      <c r="K98" s="89">
        <f>'Cenario_B.3.1'!J25</f>
        <v>5.3425643111194964E-7</v>
      </c>
      <c r="L98" s="89">
        <f>'Cenario_B.3.1'!K25</f>
        <v>5.2310168091734809E-7</v>
      </c>
      <c r="M98" s="89">
        <f>'Cenario_B.3.1'!L25</f>
        <v>5.0476648688444311E-7</v>
      </c>
      <c r="N98" s="89">
        <f>'Cenario_B.3.1'!M25</f>
        <v>4.4583460448870671E-7</v>
      </c>
      <c r="O98" s="89">
        <f>'Cenario_B.3.1'!N25</f>
        <v>4.6206635483346271E-4</v>
      </c>
      <c r="P98" s="89">
        <f>'Cenario_B.3.1'!O25</f>
        <v>4.8596289572777564E-4</v>
      </c>
      <c r="Q98" s="89">
        <f>'Cenario_B.3.1'!P25</f>
        <v>5.071621787996485E-4</v>
      </c>
      <c r="R98" s="89">
        <f>'Cenario_B.3.1'!Q25</f>
        <v>4.9639549190492473E-4</v>
      </c>
      <c r="S98" s="89">
        <f>'Cenario_B.3.1'!R25</f>
        <v>0</v>
      </c>
      <c r="T98" s="89">
        <f>'Cenario_B.3.1'!S25</f>
        <v>0</v>
      </c>
      <c r="U98" s="89">
        <f>'Cenario_B.3.1'!T25</f>
        <v>0</v>
      </c>
      <c r="V98" s="89">
        <f>'Cenario_B.3.1'!U25</f>
        <v>0</v>
      </c>
    </row>
    <row r="99" spans="1:22" ht="15" thickBot="1">
      <c r="A99" s="215"/>
      <c r="B99" s="206" t="s">
        <v>17</v>
      </c>
      <c r="C99" s="89">
        <f>'Cenario_B.3.1'!B26</f>
        <v>3.2024815534453611E-2</v>
      </c>
      <c r="D99" s="89">
        <f>'Cenario_B.3.1'!C26</f>
        <v>3.038973340302132E-2</v>
      </c>
      <c r="E99" s="89">
        <f>'Cenario_B.3.1'!D26</f>
        <v>2.8956074418410704E-2</v>
      </c>
      <c r="F99" s="89">
        <f>'Cenario_B.3.1'!E26</f>
        <v>2.4267580750835641E-2</v>
      </c>
      <c r="G99" s="89">
        <f>'Cenario_B.3.1'!F26</f>
        <v>9.7309820001547004E-2</v>
      </c>
      <c r="H99" s="89">
        <f>'Cenario_B.3.1'!G26</f>
        <v>0.12290601823317417</v>
      </c>
      <c r="I99" s="89">
        <f>'Cenario_B.3.1'!H26</f>
        <v>0.15267812261372185</v>
      </c>
      <c r="J99" s="89">
        <f>'Cenario_B.3.1'!I26</f>
        <v>7.6551015224695262E-2</v>
      </c>
      <c r="K99" s="89">
        <f>'Cenario_B.3.1'!J26</f>
        <v>2.3025306836601311E-4</v>
      </c>
      <c r="L99" s="89">
        <f>'Cenario_B.3.1'!K26</f>
        <v>2.2102787457666318E-4</v>
      </c>
      <c r="M99" s="89">
        <f>'Cenario_B.3.1'!L26</f>
        <v>2.1216976683906944E-4</v>
      </c>
      <c r="N99" s="89">
        <f>'Cenario_B.3.1'!M26</f>
        <v>1.9432141817868155E-4</v>
      </c>
      <c r="O99" s="89">
        <f>'Cenario_B.3.1'!N26</f>
        <v>1.9621863703271302E-4</v>
      </c>
      <c r="P99" s="89">
        <f>'Cenario_B.3.1'!O26</f>
        <v>2.0681982000589699E-4</v>
      </c>
      <c r="Q99" s="89">
        <f>'Cenario_B.3.1'!P26</f>
        <v>2.1550470942012365E-4</v>
      </c>
      <c r="R99" s="89">
        <f>'Cenario_B.3.1'!Q26</f>
        <v>2.1189197974411157E-4</v>
      </c>
      <c r="S99" s="89">
        <f>'Cenario_B.3.1'!R26</f>
        <v>1.7685997570874008E-3</v>
      </c>
      <c r="T99" s="89">
        <f>'Cenario_B.3.1'!S26</f>
        <v>1.4456780475350748E-3</v>
      </c>
      <c r="U99" s="89">
        <f>'Cenario_B.3.1'!T26</f>
        <v>1.0443900230658752E-3</v>
      </c>
      <c r="V99" s="89">
        <f>'Cenario_B.3.1'!U26</f>
        <v>6.4959332705165297E-4</v>
      </c>
    </row>
    <row r="100" spans="1:22" ht="15" thickBot="1">
      <c r="A100" s="215"/>
    </row>
    <row r="101" spans="1:22">
      <c r="A101" s="215"/>
      <c r="B101" s="196" t="s">
        <v>62</v>
      </c>
      <c r="C101" s="216" t="s">
        <v>149</v>
      </c>
      <c r="D101" s="217"/>
      <c r="E101" s="217"/>
      <c r="F101" s="218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8"/>
    </row>
    <row r="102" spans="1:22">
      <c r="A102" s="215"/>
      <c r="B102" s="199" t="s">
        <v>135</v>
      </c>
      <c r="C102" s="219">
        <f>[1]Base_Cenarios!$AI$6</f>
        <v>8.405E-2</v>
      </c>
      <c r="D102" s="220"/>
      <c r="E102" s="220"/>
      <c r="F102" s="221"/>
      <c r="V102" s="200"/>
    </row>
    <row r="103" spans="1:22">
      <c r="A103" s="215"/>
      <c r="B103" s="199" t="s">
        <v>63</v>
      </c>
      <c r="C103" s="219" t="str">
        <f>[1]Base_Cenarios!$M$3</f>
        <v>Processos de outorga vigentes e em análise</v>
      </c>
      <c r="D103" s="220"/>
      <c r="E103" s="220"/>
      <c r="F103" s="221"/>
      <c r="V103" s="200"/>
    </row>
    <row r="104" spans="1:22">
      <c r="A104" s="215"/>
      <c r="B104" s="201"/>
      <c r="V104" s="200"/>
    </row>
    <row r="105" spans="1:22">
      <c r="A105" s="215"/>
      <c r="B105" s="222" t="s">
        <v>41</v>
      </c>
      <c r="C105" s="223" t="s">
        <v>38</v>
      </c>
      <c r="D105" s="224"/>
      <c r="E105" s="224"/>
      <c r="F105" s="224"/>
      <c r="G105" s="225" t="s">
        <v>39</v>
      </c>
      <c r="H105" s="225"/>
      <c r="I105" s="225"/>
      <c r="J105" s="225"/>
      <c r="K105" s="226" t="s">
        <v>3</v>
      </c>
      <c r="L105" s="226"/>
      <c r="M105" s="226"/>
      <c r="N105" s="226"/>
      <c r="O105" s="227" t="s">
        <v>4</v>
      </c>
      <c r="P105" s="227"/>
      <c r="Q105" s="227"/>
      <c r="R105" s="227"/>
      <c r="S105" s="228" t="s">
        <v>40</v>
      </c>
      <c r="T105" s="228"/>
      <c r="U105" s="228"/>
      <c r="V105" s="229"/>
    </row>
    <row r="106" spans="1:22">
      <c r="A106" s="215"/>
      <c r="B106" s="222"/>
      <c r="C106" s="72">
        <v>2023</v>
      </c>
      <c r="D106" s="27">
        <v>2028</v>
      </c>
      <c r="E106" s="27">
        <v>2033</v>
      </c>
      <c r="F106" s="27">
        <v>2043</v>
      </c>
      <c r="G106" s="67">
        <v>2023</v>
      </c>
      <c r="H106" s="67">
        <v>2028</v>
      </c>
      <c r="I106" s="67">
        <v>2033</v>
      </c>
      <c r="J106" s="67">
        <v>2043</v>
      </c>
      <c r="K106" s="68">
        <v>2023</v>
      </c>
      <c r="L106" s="68">
        <v>2028</v>
      </c>
      <c r="M106" s="68">
        <v>2033</v>
      </c>
      <c r="N106" s="68">
        <v>2043</v>
      </c>
      <c r="O106" s="69">
        <v>2023</v>
      </c>
      <c r="P106" s="69">
        <v>2028</v>
      </c>
      <c r="Q106" s="69">
        <v>2033</v>
      </c>
      <c r="R106" s="69">
        <v>2043</v>
      </c>
      <c r="S106" s="70">
        <v>2023</v>
      </c>
      <c r="T106" s="70">
        <v>2028</v>
      </c>
      <c r="U106" s="70">
        <v>2033</v>
      </c>
      <c r="V106" s="202">
        <v>2043</v>
      </c>
    </row>
    <row r="107" spans="1:22">
      <c r="A107" s="215"/>
      <c r="B107" s="203" t="s">
        <v>11</v>
      </c>
      <c r="C107" s="89">
        <f>'Cenario_B.3.2'!B20</f>
        <v>0</v>
      </c>
      <c r="D107" s="89">
        <f>'Cenario_B.3.2'!C20</f>
        <v>0</v>
      </c>
      <c r="E107" s="89">
        <f>'Cenario_B.3.2'!D20</f>
        <v>0</v>
      </c>
      <c r="F107" s="89">
        <f>'Cenario_B.3.2'!E20</f>
        <v>0</v>
      </c>
      <c r="G107" s="89">
        <f>'Cenario_B.3.2'!F20</f>
        <v>0</v>
      </c>
      <c r="H107" s="89">
        <f>'Cenario_B.3.2'!G20</f>
        <v>0</v>
      </c>
      <c r="I107" s="89">
        <f>'Cenario_B.3.2'!H20</f>
        <v>0</v>
      </c>
      <c r="J107" s="89">
        <f>'Cenario_B.3.2'!I20</f>
        <v>0</v>
      </c>
      <c r="K107" s="89">
        <f>'Cenario_B.3.2'!J20</f>
        <v>5.6882738419869523E-9</v>
      </c>
      <c r="L107" s="89">
        <f>'Cenario_B.3.2'!K20</f>
        <v>4.8843938196896232E-9</v>
      </c>
      <c r="M107" s="89">
        <f>'Cenario_B.3.2'!L20</f>
        <v>4.1941199823615857E-9</v>
      </c>
      <c r="N107" s="89">
        <f>'Cenario_B.3.2'!M20</f>
        <v>4.4815222194129429E-9</v>
      </c>
      <c r="O107" s="89">
        <f>'Cenario_B.3.2'!N20</f>
        <v>1.5709811072319295E-4</v>
      </c>
      <c r="P107" s="89">
        <f>'Cenario_B.3.2'!O20</f>
        <v>1.4931526328058173E-4</v>
      </c>
      <c r="Q107" s="89">
        <f>'Cenario_B.3.2'!P20</f>
        <v>1.4058042011366666E-4</v>
      </c>
      <c r="R107" s="89">
        <f>'Cenario_B.3.2'!Q20</f>
        <v>1.1811855103139474E-4</v>
      </c>
      <c r="S107" s="89">
        <f>'Cenario_B.3.2'!R20</f>
        <v>0</v>
      </c>
      <c r="T107" s="89">
        <f>'Cenario_B.3.2'!S20</f>
        <v>0</v>
      </c>
      <c r="U107" s="89">
        <f>'Cenario_B.3.2'!T20</f>
        <v>0</v>
      </c>
      <c r="V107" s="89">
        <f>'Cenario_B.3.2'!U20</f>
        <v>0</v>
      </c>
    </row>
    <row r="108" spans="1:22">
      <c r="A108" s="215"/>
      <c r="B108" s="204" t="s">
        <v>12</v>
      </c>
      <c r="C108" s="89">
        <f>'Cenario_B.3.2'!B21</f>
        <v>6.6333561860662982E-4</v>
      </c>
      <c r="D108" s="89">
        <f>'Cenario_B.3.2'!C21</f>
        <v>5.1202821919310278E-4</v>
      </c>
      <c r="E108" s="89">
        <f>'Cenario_B.3.2'!D21</f>
        <v>3.9714652770646112E-4</v>
      </c>
      <c r="F108" s="89">
        <f>'Cenario_B.3.2'!E21</f>
        <v>2.8463889482776878E-4</v>
      </c>
      <c r="G108" s="89">
        <f>'Cenario_B.3.2'!F21</f>
        <v>0</v>
      </c>
      <c r="H108" s="89">
        <f>'Cenario_B.3.2'!G21</f>
        <v>0</v>
      </c>
      <c r="I108" s="89">
        <f>'Cenario_B.3.2'!H21</f>
        <v>0</v>
      </c>
      <c r="J108" s="89">
        <f>'Cenario_B.3.2'!I21</f>
        <v>0</v>
      </c>
      <c r="K108" s="89">
        <f>'Cenario_B.3.2'!J21</f>
        <v>0</v>
      </c>
      <c r="L108" s="89">
        <f>'Cenario_B.3.2'!K21</f>
        <v>0</v>
      </c>
      <c r="M108" s="89">
        <f>'Cenario_B.3.2'!L21</f>
        <v>0</v>
      </c>
      <c r="N108" s="89">
        <f>'Cenario_B.3.2'!M21</f>
        <v>0</v>
      </c>
      <c r="O108" s="89">
        <f>'Cenario_B.3.2'!N21</f>
        <v>1.5546640692459907E-4</v>
      </c>
      <c r="P108" s="89">
        <f>'Cenario_B.3.2'!O21</f>
        <v>1.4753010549726741E-4</v>
      </c>
      <c r="Q108" s="89">
        <f>'Cenario_B.3.2'!P21</f>
        <v>1.3898687669134982E-4</v>
      </c>
      <c r="R108" s="89">
        <f>'Cenario_B.3.2'!Q21</f>
        <v>1.1638112472518024E-4</v>
      </c>
      <c r="S108" s="89">
        <f>'Cenario_B.3.2'!R21</f>
        <v>0</v>
      </c>
      <c r="T108" s="89">
        <f>'Cenario_B.3.2'!S21</f>
        <v>0</v>
      </c>
      <c r="U108" s="89">
        <f>'Cenario_B.3.2'!T21</f>
        <v>0</v>
      </c>
      <c r="V108" s="89">
        <f>'Cenario_B.3.2'!U21</f>
        <v>0</v>
      </c>
    </row>
    <row r="109" spans="1:22">
      <c r="A109" s="215"/>
      <c r="B109" s="204" t="s">
        <v>13</v>
      </c>
      <c r="C109" s="89">
        <f>'Cenario_B.3.2'!B22</f>
        <v>0</v>
      </c>
      <c r="D109" s="89">
        <f>'Cenario_B.3.2'!C22</f>
        <v>0</v>
      </c>
      <c r="E109" s="89">
        <f>'Cenario_B.3.2'!D22</f>
        <v>0</v>
      </c>
      <c r="F109" s="89">
        <f>'Cenario_B.3.2'!E22</f>
        <v>0</v>
      </c>
      <c r="G109" s="89">
        <f>'Cenario_B.3.2'!F22</f>
        <v>0</v>
      </c>
      <c r="H109" s="89">
        <f>'Cenario_B.3.2'!G22</f>
        <v>0</v>
      </c>
      <c r="I109" s="89">
        <f>'Cenario_B.3.2'!H22</f>
        <v>0</v>
      </c>
      <c r="J109" s="89">
        <f>'Cenario_B.3.2'!I22</f>
        <v>0</v>
      </c>
      <c r="K109" s="89">
        <f>'Cenario_B.3.2'!J22</f>
        <v>0</v>
      </c>
      <c r="L109" s="89">
        <f>'Cenario_B.3.2'!K22</f>
        <v>0</v>
      </c>
      <c r="M109" s="89">
        <f>'Cenario_B.3.2'!L22</f>
        <v>0</v>
      </c>
      <c r="N109" s="89">
        <f>'Cenario_B.3.2'!M22</f>
        <v>0</v>
      </c>
      <c r="O109" s="89">
        <f>'Cenario_B.3.2'!N22</f>
        <v>7.8675866301358016E-4</v>
      </c>
      <c r="P109" s="89">
        <f>'Cenario_B.3.2'!O22</f>
        <v>7.4889870073279819E-4</v>
      </c>
      <c r="Q109" s="89">
        <f>'Cenario_B.3.2'!P22</f>
        <v>7.0496981996678474E-4</v>
      </c>
      <c r="R109" s="89">
        <f>'Cenario_B.3.2'!Q22</f>
        <v>5.9277667299181434E-4</v>
      </c>
      <c r="S109" s="89">
        <f>'Cenario_B.3.2'!R22</f>
        <v>0</v>
      </c>
      <c r="T109" s="89">
        <f>'Cenario_B.3.2'!S22</f>
        <v>0</v>
      </c>
      <c r="U109" s="89">
        <f>'Cenario_B.3.2'!T22</f>
        <v>0</v>
      </c>
      <c r="V109" s="89">
        <f>'Cenario_B.3.2'!U22</f>
        <v>0</v>
      </c>
    </row>
    <row r="110" spans="1:22">
      <c r="A110" s="215"/>
      <c r="B110" s="204" t="s">
        <v>14</v>
      </c>
      <c r="C110" s="89">
        <f>'Cenario_B.3.2'!B23</f>
        <v>5.0909321027744606E-2</v>
      </c>
      <c r="D110" s="89">
        <f>'Cenario_B.3.2'!C23</f>
        <v>4.3386158010240684E-2</v>
      </c>
      <c r="E110" s="89">
        <f>'Cenario_B.3.2'!D23</f>
        <v>3.7132559398045634E-2</v>
      </c>
      <c r="F110" s="89">
        <f>'Cenario_B.3.2'!E23</f>
        <v>2.6342151582144521E-2</v>
      </c>
      <c r="G110" s="89">
        <f>'Cenario_B.3.2'!F23</f>
        <v>0</v>
      </c>
      <c r="H110" s="89">
        <f>'Cenario_B.3.2'!G23</f>
        <v>0</v>
      </c>
      <c r="I110" s="89">
        <f>'Cenario_B.3.2'!H23</f>
        <v>0</v>
      </c>
      <c r="J110" s="89">
        <f>'Cenario_B.3.2'!I23</f>
        <v>0</v>
      </c>
      <c r="K110" s="89">
        <f>'Cenario_B.3.2'!J23</f>
        <v>6.4038515010782758E-4</v>
      </c>
      <c r="L110" s="89">
        <f>'Cenario_B.3.2'!K23</f>
        <v>5.5538414271323394E-4</v>
      </c>
      <c r="M110" s="89">
        <f>'Cenario_B.3.2'!L23</f>
        <v>4.8166571251112518E-4</v>
      </c>
      <c r="N110" s="89">
        <f>'Cenario_B.3.2'!M23</f>
        <v>3.7881395672559586E-4</v>
      </c>
      <c r="O110" s="89">
        <f>'Cenario_B.3.2'!N23</f>
        <v>3.8844678960759212E-4</v>
      </c>
      <c r="P110" s="89">
        <f>'Cenario_B.3.2'!O23</f>
        <v>3.7007587312190364E-4</v>
      </c>
      <c r="Q110" s="89">
        <f>'Cenario_B.3.2'!P23</f>
        <v>3.4870415147965404E-4</v>
      </c>
      <c r="R110" s="89">
        <f>'Cenario_B.3.2'!Q23</f>
        <v>2.9564198022409831E-4</v>
      </c>
      <c r="S110" s="89">
        <f>'Cenario_B.3.2'!R23</f>
        <v>2.2539925638088865E-3</v>
      </c>
      <c r="T110" s="89">
        <f>'Cenario_B.3.2'!S23</f>
        <v>1.6646088967431274E-3</v>
      </c>
      <c r="U110" s="89">
        <f>'Cenario_B.3.2'!T23</f>
        <v>1.0864782750714527E-3</v>
      </c>
      <c r="V110" s="89">
        <f>'Cenario_B.3.2'!U23</f>
        <v>5.8026992840637826E-4</v>
      </c>
    </row>
    <row r="111" spans="1:22">
      <c r="A111" s="215"/>
      <c r="B111" s="204" t="s">
        <v>15</v>
      </c>
      <c r="C111" s="89">
        <f>'Cenario_B.3.2'!B24</f>
        <v>2.1247642955707573E-2</v>
      </c>
      <c r="D111" s="89">
        <f>'Cenario_B.3.2'!C24</f>
        <v>1.8164075487963272E-2</v>
      </c>
      <c r="E111" s="89">
        <f>'Cenario_B.3.2'!D24</f>
        <v>1.5622709413541568E-2</v>
      </c>
      <c r="F111" s="89">
        <f>'Cenario_B.3.2'!E24</f>
        <v>1.1003067942153421E-2</v>
      </c>
      <c r="G111" s="89">
        <f>'Cenario_B.3.2'!F24</f>
        <v>0.13728167207872582</v>
      </c>
      <c r="H111" s="89">
        <f>'Cenario_B.3.2'!G24</f>
        <v>0.1566558968697298</v>
      </c>
      <c r="I111" s="89">
        <f>'Cenario_B.3.2'!H24</f>
        <v>0.17581993552377223</v>
      </c>
      <c r="J111" s="89">
        <f>'Cenario_B.3.2'!I24</f>
        <v>7.5695914009296081E-2</v>
      </c>
      <c r="K111" s="89">
        <f>'Cenario_B.3.2'!J24</f>
        <v>1.2682954395383681E-9</v>
      </c>
      <c r="L111" s="89">
        <f>'Cenario_B.3.2'!K24</f>
        <v>1.1768466528988351E-9</v>
      </c>
      <c r="M111" s="89">
        <f>'Cenario_B.3.2'!L24</f>
        <v>1.0834487985515648E-9</v>
      </c>
      <c r="N111" s="89">
        <f>'Cenario_B.3.2'!M24</f>
        <v>8.5705625135048596E-10</v>
      </c>
      <c r="O111" s="89">
        <f>'Cenario_B.3.2'!N24</f>
        <v>6.4345742173740713E-5</v>
      </c>
      <c r="P111" s="89">
        <f>'Cenario_B.3.2'!O24</f>
        <v>6.1452777225708794E-5</v>
      </c>
      <c r="Q111" s="89">
        <f>'Cenario_B.3.2'!P24</f>
        <v>5.7581655074409928E-5</v>
      </c>
      <c r="R111" s="89">
        <f>'Cenario_B.3.2'!Q24</f>
        <v>4.8672540706233813E-5</v>
      </c>
      <c r="S111" s="89">
        <f>'Cenario_B.3.2'!R24</f>
        <v>0</v>
      </c>
      <c r="T111" s="89">
        <f>'Cenario_B.3.2'!S24</f>
        <v>0</v>
      </c>
      <c r="U111" s="89">
        <f>'Cenario_B.3.2'!T24</f>
        <v>0</v>
      </c>
      <c r="V111" s="89">
        <f>'Cenario_B.3.2'!U24</f>
        <v>0</v>
      </c>
    </row>
    <row r="112" spans="1:22">
      <c r="A112" s="215"/>
      <c r="B112" s="205" t="s">
        <v>16</v>
      </c>
      <c r="C112" s="89">
        <f>'Cenario_B.3.2'!B25</f>
        <v>3.776321048925467E-2</v>
      </c>
      <c r="D112" s="89">
        <f>'Cenario_B.3.2'!C25</f>
        <v>3.2845735867212782E-2</v>
      </c>
      <c r="E112" s="89">
        <f>'Cenario_B.3.2'!D25</f>
        <v>2.8662888010014858E-2</v>
      </c>
      <c r="F112" s="89">
        <f>'Cenario_B.3.2'!E25</f>
        <v>2.1293578468463505E-2</v>
      </c>
      <c r="G112" s="89">
        <f>'Cenario_B.3.2'!F25</f>
        <v>0</v>
      </c>
      <c r="H112" s="89">
        <f>'Cenario_B.3.2'!G25</f>
        <v>0</v>
      </c>
      <c r="I112" s="89">
        <f>'Cenario_B.3.2'!H25</f>
        <v>0</v>
      </c>
      <c r="J112" s="89">
        <f>'Cenario_B.3.2'!I25</f>
        <v>0</v>
      </c>
      <c r="K112" s="89">
        <f>'Cenario_B.3.2'!J25</f>
        <v>6.8088329090158257E-7</v>
      </c>
      <c r="L112" s="89">
        <f>'Cenario_B.3.2'!K25</f>
        <v>6.0231924628099193E-7</v>
      </c>
      <c r="M112" s="89">
        <f>'Cenario_B.3.2'!L25</f>
        <v>5.2510825445667351E-7</v>
      </c>
      <c r="N112" s="89">
        <f>'Cenario_B.3.2'!M25</f>
        <v>3.9825595992795157E-7</v>
      </c>
      <c r="O112" s="89">
        <f>'Cenario_B.3.2'!N25</f>
        <v>5.8888062355955334E-4</v>
      </c>
      <c r="P112" s="89">
        <f>'Cenario_B.3.2'!O25</f>
        <v>5.5955623113650534E-4</v>
      </c>
      <c r="Q112" s="89">
        <f>'Cenario_B.3.2'!P25</f>
        <v>5.2760049122852056E-4</v>
      </c>
      <c r="R112" s="89">
        <f>'Cenario_B.3.2'!Q25</f>
        <v>4.4342108293550183E-4</v>
      </c>
      <c r="S112" s="89">
        <f>'Cenario_B.3.2'!R25</f>
        <v>0</v>
      </c>
      <c r="T112" s="89">
        <f>'Cenario_B.3.2'!S25</f>
        <v>0</v>
      </c>
      <c r="U112" s="89">
        <f>'Cenario_B.3.2'!T25</f>
        <v>0</v>
      </c>
      <c r="V112" s="89">
        <f>'Cenario_B.3.2'!U25</f>
        <v>0</v>
      </c>
    </row>
    <row r="113" spans="1:22" ht="15" thickBot="1">
      <c r="A113" s="215"/>
      <c r="B113" s="206" t="s">
        <v>17</v>
      </c>
      <c r="C113" s="89">
        <f>'Cenario_B.3.2'!B26</f>
        <v>4.0814037083712298E-2</v>
      </c>
      <c r="D113" s="89">
        <f>'Cenario_B.3.2'!C26</f>
        <v>3.4991899253484199E-2</v>
      </c>
      <c r="E113" s="89">
        <f>'Cenario_B.3.2'!D26</f>
        <v>3.0122985754500179E-2</v>
      </c>
      <c r="F113" s="89">
        <f>'Cenario_B.3.2'!E26</f>
        <v>2.1677789408331895E-2</v>
      </c>
      <c r="G113" s="89">
        <f>'Cenario_B.3.2'!F26</f>
        <v>0.1240165332999246</v>
      </c>
      <c r="H113" s="89">
        <f>'Cenario_B.3.2'!G26</f>
        <v>0.14151868167538945</v>
      </c>
      <c r="I113" s="89">
        <f>'Cenario_B.3.2'!H26</f>
        <v>0.1588309536044287</v>
      </c>
      <c r="J113" s="89">
        <f>'Cenario_B.3.2'!I26</f>
        <v>6.8381632436839021E-2</v>
      </c>
      <c r="K113" s="89">
        <f>'Cenario_B.3.2'!J26</f>
        <v>2.9344610153394097E-4</v>
      </c>
      <c r="L113" s="89">
        <f>'Cenario_B.3.2'!K26</f>
        <v>2.5449993314615306E-4</v>
      </c>
      <c r="M113" s="89">
        <f>'Cenario_B.3.2'!L26</f>
        <v>2.2072007315899502E-4</v>
      </c>
      <c r="N113" s="89">
        <f>'Cenario_B.3.2'!M26</f>
        <v>1.7358379576673717E-4</v>
      </c>
      <c r="O113" s="89">
        <f>'Cenario_B.3.2'!N26</f>
        <v>2.5007090890977299E-4</v>
      </c>
      <c r="P113" s="89">
        <f>'Cenario_B.3.2'!O26</f>
        <v>2.3814023668106897E-4</v>
      </c>
      <c r="Q113" s="89">
        <f>'Cenario_B.3.2'!P26</f>
        <v>2.2418941179963955E-4</v>
      </c>
      <c r="R113" s="89">
        <f>'Cenario_B.3.2'!Q26</f>
        <v>1.8927925949310833E-4</v>
      </c>
      <c r="S113" s="89">
        <f>'Cenario_B.3.2'!R26</f>
        <v>2.2539925638088865E-3</v>
      </c>
      <c r="T113" s="89">
        <f>'Cenario_B.3.2'!S26</f>
        <v>1.6646088967431274E-3</v>
      </c>
      <c r="U113" s="89">
        <f>'Cenario_B.3.2'!T26</f>
        <v>1.0864782750714527E-3</v>
      </c>
      <c r="V113" s="89">
        <f>'Cenario_B.3.2'!U26</f>
        <v>5.8026992840637826E-4</v>
      </c>
    </row>
    <row r="114" spans="1:22" ht="15" thickBot="1">
      <c r="A114" s="215"/>
    </row>
    <row r="115" spans="1:22">
      <c r="A115" s="215"/>
      <c r="B115" s="196" t="s">
        <v>62</v>
      </c>
      <c r="C115" s="216" t="s">
        <v>150</v>
      </c>
      <c r="D115" s="217"/>
      <c r="E115" s="217"/>
      <c r="F115" s="218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8"/>
    </row>
    <row r="116" spans="1:22">
      <c r="A116" s="215"/>
      <c r="B116" s="199" t="s">
        <v>135</v>
      </c>
      <c r="C116" s="219">
        <f>[1]Base_Cenarios!$AI$7</f>
        <v>0.15</v>
      </c>
      <c r="D116" s="220"/>
      <c r="E116" s="220"/>
      <c r="F116" s="221"/>
      <c r="V116" s="200"/>
    </row>
    <row r="117" spans="1:22">
      <c r="A117" s="215"/>
      <c r="B117" s="199" t="s">
        <v>63</v>
      </c>
      <c r="C117" s="219" t="str">
        <f>[1]Base_Cenarios!$M$3</f>
        <v>Processos de outorga vigentes e em análise</v>
      </c>
      <c r="D117" s="220"/>
      <c r="E117" s="220"/>
      <c r="F117" s="221"/>
      <c r="V117" s="200"/>
    </row>
    <row r="118" spans="1:22">
      <c r="A118" s="215"/>
      <c r="B118" s="201"/>
      <c r="V118" s="200"/>
    </row>
    <row r="119" spans="1:22">
      <c r="A119" s="215"/>
      <c r="B119" s="222" t="s">
        <v>41</v>
      </c>
      <c r="C119" s="223" t="s">
        <v>38</v>
      </c>
      <c r="D119" s="224"/>
      <c r="E119" s="224"/>
      <c r="F119" s="224"/>
      <c r="G119" s="225" t="s">
        <v>39</v>
      </c>
      <c r="H119" s="225"/>
      <c r="I119" s="225"/>
      <c r="J119" s="225"/>
      <c r="K119" s="226" t="s">
        <v>3</v>
      </c>
      <c r="L119" s="226"/>
      <c r="M119" s="226"/>
      <c r="N119" s="226"/>
      <c r="O119" s="227" t="s">
        <v>4</v>
      </c>
      <c r="P119" s="227"/>
      <c r="Q119" s="227"/>
      <c r="R119" s="227"/>
      <c r="S119" s="228" t="s">
        <v>40</v>
      </c>
      <c r="T119" s="228"/>
      <c r="U119" s="228"/>
      <c r="V119" s="229"/>
    </row>
    <row r="120" spans="1:22">
      <c r="A120" s="215"/>
      <c r="B120" s="222"/>
      <c r="C120" s="72">
        <v>2023</v>
      </c>
      <c r="D120" s="27">
        <v>2028</v>
      </c>
      <c r="E120" s="27">
        <v>2033</v>
      </c>
      <c r="F120" s="27">
        <v>2043</v>
      </c>
      <c r="G120" s="67">
        <v>2023</v>
      </c>
      <c r="H120" s="67">
        <v>2028</v>
      </c>
      <c r="I120" s="67">
        <v>2033</v>
      </c>
      <c r="J120" s="67">
        <v>2043</v>
      </c>
      <c r="K120" s="68">
        <v>2023</v>
      </c>
      <c r="L120" s="68">
        <v>2028</v>
      </c>
      <c r="M120" s="68">
        <v>2033</v>
      </c>
      <c r="N120" s="68">
        <v>2043</v>
      </c>
      <c r="O120" s="69">
        <v>2023</v>
      </c>
      <c r="P120" s="69">
        <v>2028</v>
      </c>
      <c r="Q120" s="69">
        <v>2033</v>
      </c>
      <c r="R120" s="69">
        <v>2043</v>
      </c>
      <c r="S120" s="70">
        <v>2023</v>
      </c>
      <c r="T120" s="70">
        <v>2028</v>
      </c>
      <c r="U120" s="70">
        <v>2033</v>
      </c>
      <c r="V120" s="202">
        <v>2043</v>
      </c>
    </row>
    <row r="121" spans="1:22">
      <c r="A121" s="215"/>
      <c r="B121" s="203" t="s">
        <v>11</v>
      </c>
      <c r="C121" s="89">
        <f>'Cenario_B.3.3'!B20</f>
        <v>0</v>
      </c>
      <c r="D121" s="89">
        <f>'Cenario_B.3.3'!C20</f>
        <v>0</v>
      </c>
      <c r="E121" s="89">
        <f>'Cenario_B.3.3'!D20</f>
        <v>0</v>
      </c>
      <c r="F121" s="89">
        <f>'Cenario_B.3.3'!E20</f>
        <v>0</v>
      </c>
      <c r="G121" s="89">
        <f>'Cenario_B.3.3'!F20</f>
        <v>0</v>
      </c>
      <c r="H121" s="89">
        <f>'Cenario_B.3.3'!G20</f>
        <v>0</v>
      </c>
      <c r="I121" s="89">
        <f>'Cenario_B.3.3'!H20</f>
        <v>0</v>
      </c>
      <c r="J121" s="89">
        <f>'Cenario_B.3.3'!I20</f>
        <v>0</v>
      </c>
      <c r="K121" s="89">
        <f>'Cenario_B.3.3'!J20</f>
        <v>1.0151589248043342E-8</v>
      </c>
      <c r="L121" s="89">
        <f>'Cenario_B.3.3'!K20</f>
        <v>8.7169431642289529E-9</v>
      </c>
      <c r="M121" s="89">
        <f>'Cenario_B.3.3'!L20</f>
        <v>7.4850445848213895E-9</v>
      </c>
      <c r="N121" s="89">
        <f>'Cenario_B.3.3'!M20</f>
        <v>7.9979575599279164E-9</v>
      </c>
      <c r="O121" s="89">
        <f>'Cenario_B.3.3'!N20</f>
        <v>2.8036545637690591E-4</v>
      </c>
      <c r="P121" s="89">
        <f>'Cenario_B.3.3'!O20</f>
        <v>2.6647578217831367E-4</v>
      </c>
      <c r="Q121" s="89">
        <f>'Cenario_B.3.3'!P20</f>
        <v>2.5088712691314686E-4</v>
      </c>
      <c r="R121" s="89">
        <f>'Cenario_B.3.3'!Q20</f>
        <v>2.1080050749207869E-4</v>
      </c>
      <c r="S121" s="89">
        <f>'Cenario_B.3.3'!R20</f>
        <v>0</v>
      </c>
      <c r="T121" s="89">
        <f>'Cenario_B.3.3'!S20</f>
        <v>0</v>
      </c>
      <c r="U121" s="89">
        <f>'Cenario_B.3.3'!T20</f>
        <v>0</v>
      </c>
      <c r="V121" s="89">
        <f>'Cenario_B.3.3'!U20</f>
        <v>0</v>
      </c>
    </row>
    <row r="122" spans="1:22">
      <c r="A122" s="215"/>
      <c r="B122" s="204" t="s">
        <v>12</v>
      </c>
      <c r="C122" s="89">
        <f>'Cenario_B.3.3'!B21</f>
        <v>1.1838232336822663E-3</v>
      </c>
      <c r="D122" s="89">
        <f>'Cenario_B.3.3'!C21</f>
        <v>9.1379218178424041E-4</v>
      </c>
      <c r="E122" s="89">
        <f>'Cenario_B.3.3'!D21</f>
        <v>7.0876834212931774E-4</v>
      </c>
      <c r="F122" s="89">
        <f>'Cenario_B.3.3'!E21</f>
        <v>5.0798137090024185E-4</v>
      </c>
      <c r="G122" s="89">
        <f>'Cenario_B.3.3'!F21</f>
        <v>0</v>
      </c>
      <c r="H122" s="89">
        <f>'Cenario_B.3.3'!G21</f>
        <v>0</v>
      </c>
      <c r="I122" s="89">
        <f>'Cenario_B.3.3'!H21</f>
        <v>0</v>
      </c>
      <c r="J122" s="89">
        <f>'Cenario_B.3.3'!I21</f>
        <v>0</v>
      </c>
      <c r="K122" s="89">
        <f>'Cenario_B.3.3'!J21</f>
        <v>0</v>
      </c>
      <c r="L122" s="89">
        <f>'Cenario_B.3.3'!K21</f>
        <v>0</v>
      </c>
      <c r="M122" s="89">
        <f>'Cenario_B.3.3'!L21</f>
        <v>0</v>
      </c>
      <c r="N122" s="89">
        <f>'Cenario_B.3.3'!M21</f>
        <v>0</v>
      </c>
      <c r="O122" s="89">
        <f>'Cenario_B.3.3'!N21</f>
        <v>2.7745343294098584E-4</v>
      </c>
      <c r="P122" s="89">
        <f>'Cenario_B.3.3'!O21</f>
        <v>2.6328989678274961E-4</v>
      </c>
      <c r="Q122" s="89">
        <f>'Cenario_B.3.3'!P21</f>
        <v>2.4804320646879799E-4</v>
      </c>
      <c r="R122" s="89">
        <f>'Cenario_B.3.3'!Q21</f>
        <v>2.0769980617224313E-4</v>
      </c>
      <c r="S122" s="89">
        <f>'Cenario_B.3.3'!R21</f>
        <v>0</v>
      </c>
      <c r="T122" s="89">
        <f>'Cenario_B.3.3'!S21</f>
        <v>0</v>
      </c>
      <c r="U122" s="89">
        <f>'Cenario_B.3.3'!T21</f>
        <v>0</v>
      </c>
      <c r="V122" s="89">
        <f>'Cenario_B.3.3'!U21</f>
        <v>0</v>
      </c>
    </row>
    <row r="123" spans="1:22">
      <c r="A123" s="215"/>
      <c r="B123" s="204" t="s">
        <v>13</v>
      </c>
      <c r="C123" s="89">
        <f>'Cenario_B.3.3'!B22</f>
        <v>0</v>
      </c>
      <c r="D123" s="89">
        <f>'Cenario_B.3.3'!C22</f>
        <v>0</v>
      </c>
      <c r="E123" s="89">
        <f>'Cenario_B.3.3'!D22</f>
        <v>0</v>
      </c>
      <c r="F123" s="89">
        <f>'Cenario_B.3.3'!E22</f>
        <v>0</v>
      </c>
      <c r="G123" s="89">
        <f>'Cenario_B.3.3'!F22</f>
        <v>0</v>
      </c>
      <c r="H123" s="89">
        <f>'Cenario_B.3.3'!G22</f>
        <v>0</v>
      </c>
      <c r="I123" s="89">
        <f>'Cenario_B.3.3'!H22</f>
        <v>0</v>
      </c>
      <c r="J123" s="89">
        <f>'Cenario_B.3.3'!I22</f>
        <v>0</v>
      </c>
      <c r="K123" s="89">
        <f>'Cenario_B.3.3'!J22</f>
        <v>0</v>
      </c>
      <c r="L123" s="89">
        <f>'Cenario_B.3.3'!K22</f>
        <v>0</v>
      </c>
      <c r="M123" s="89">
        <f>'Cenario_B.3.3'!L22</f>
        <v>0</v>
      </c>
      <c r="N123" s="89">
        <f>'Cenario_B.3.3'!M22</f>
        <v>0</v>
      </c>
      <c r="O123" s="89">
        <f>'Cenario_B.3.3'!N22</f>
        <v>1.4040904158481502E-3</v>
      </c>
      <c r="P123" s="89">
        <f>'Cenario_B.3.3'!O22</f>
        <v>1.3365235587140957E-3</v>
      </c>
      <c r="Q123" s="89">
        <f>'Cenario_B.3.3'!P22</f>
        <v>1.2581257941108592E-3</v>
      </c>
      <c r="R123" s="89">
        <f>'Cenario_B.3.3'!Q22</f>
        <v>1.0579000707765869E-3</v>
      </c>
      <c r="S123" s="89">
        <f>'Cenario_B.3.3'!R22</f>
        <v>0</v>
      </c>
      <c r="T123" s="89">
        <f>'Cenario_B.3.3'!S22</f>
        <v>0</v>
      </c>
      <c r="U123" s="89">
        <f>'Cenario_B.3.3'!T22</f>
        <v>0</v>
      </c>
      <c r="V123" s="89">
        <f>'Cenario_B.3.3'!U22</f>
        <v>0</v>
      </c>
    </row>
    <row r="124" spans="1:22">
      <c r="A124" s="215"/>
      <c r="B124" s="204" t="s">
        <v>14</v>
      </c>
      <c r="C124" s="89">
        <f>'Cenario_B.3.3'!B23</f>
        <v>9.0855421227384783E-2</v>
      </c>
      <c r="D124" s="89">
        <f>'Cenario_B.3.3'!C23</f>
        <v>7.7429193355575299E-2</v>
      </c>
      <c r="E124" s="89">
        <f>'Cenario_B.3.3'!D23</f>
        <v>6.6268696129766158E-2</v>
      </c>
      <c r="F124" s="89">
        <f>'Cenario_B.3.3'!E23</f>
        <v>4.7011573317331086E-2</v>
      </c>
      <c r="G124" s="89">
        <f>'Cenario_B.3.3'!F23</f>
        <v>0</v>
      </c>
      <c r="H124" s="89">
        <f>'Cenario_B.3.3'!G23</f>
        <v>0</v>
      </c>
      <c r="I124" s="89">
        <f>'Cenario_B.3.3'!H23</f>
        <v>0</v>
      </c>
      <c r="J124" s="89">
        <f>'Cenario_B.3.3'!I23</f>
        <v>0</v>
      </c>
      <c r="K124" s="89">
        <f>'Cenario_B.3.3'!J23</f>
        <v>1.1428646343387761E-3</v>
      </c>
      <c r="L124" s="89">
        <f>'Cenario_B.3.3'!K23</f>
        <v>9.9116741709678858E-4</v>
      </c>
      <c r="M124" s="89">
        <f>'Cenario_B.3.3'!L23</f>
        <v>8.5960567372598195E-4</v>
      </c>
      <c r="N124" s="89">
        <f>'Cenario_B.3.3'!M23</f>
        <v>6.7605108279404375E-4</v>
      </c>
      <c r="O124" s="89">
        <f>'Cenario_B.3.3'!N23</f>
        <v>6.9324233719379909E-4</v>
      </c>
      <c r="P124" s="89">
        <f>'Cenario_B.3.3'!O23</f>
        <v>6.6045664447692497E-4</v>
      </c>
      <c r="Q124" s="89">
        <f>'Cenario_B.3.3'!P23</f>
        <v>6.2231555885720533E-4</v>
      </c>
      <c r="R124" s="89">
        <f>'Cenario_B.3.3'!Q23</f>
        <v>5.2761804918042535E-4</v>
      </c>
      <c r="S124" s="89">
        <f>'Cenario_B.3.3'!R23</f>
        <v>4.0225923208962863E-3</v>
      </c>
      <c r="T124" s="89">
        <f>'Cenario_B.3.3'!S23</f>
        <v>2.9707475849074256E-3</v>
      </c>
      <c r="U124" s="89">
        <f>'Cenario_B.3.3'!T23</f>
        <v>1.9389856188068756E-3</v>
      </c>
      <c r="V124" s="89">
        <f>'Cenario_B.3.3'!U23</f>
        <v>1.0355798841279803E-3</v>
      </c>
    </row>
    <row r="125" spans="1:22">
      <c r="A125" s="215"/>
      <c r="B125" s="204" t="s">
        <v>15</v>
      </c>
      <c r="C125" s="89">
        <f>'Cenario_B.3.3'!B24</f>
        <v>3.791964834451083E-2</v>
      </c>
      <c r="D125" s="89">
        <f>'Cenario_B.3.3'!C24</f>
        <v>3.2416553518078407E-2</v>
      </c>
      <c r="E125" s="89">
        <f>'Cenario_B.3.3'!D24</f>
        <v>2.7881099488771387E-2</v>
      </c>
      <c r="F125" s="89">
        <f>'Cenario_B.3.3'!E24</f>
        <v>1.9636647130553395E-2</v>
      </c>
      <c r="G125" s="89">
        <f>'Cenario_B.3.3'!F24</f>
        <v>0.2450000096586421</v>
      </c>
      <c r="H125" s="89">
        <f>'Cenario_B.3.3'!G24</f>
        <v>0.27957625854205193</v>
      </c>
      <c r="I125" s="89">
        <f>'Cenario_B.3.3'!H24</f>
        <v>0.31377739831726165</v>
      </c>
      <c r="J125" s="89">
        <f>'Cenario_B.3.3'!I24</f>
        <v>0.1350908637881548</v>
      </c>
      <c r="K125" s="89">
        <f>'Cenario_B.3.3'!J24</f>
        <v>2.2634659837091636E-9</v>
      </c>
      <c r="L125" s="89">
        <f>'Cenario_B.3.3'!K24</f>
        <v>2.1002617243881648E-9</v>
      </c>
      <c r="M125" s="89">
        <f>'Cenario_B.3.3'!L24</f>
        <v>1.933579057498331E-9</v>
      </c>
      <c r="N125" s="89">
        <f>'Cenario_B.3.3'!M24</f>
        <v>1.5295471469669589E-9</v>
      </c>
      <c r="O125" s="89">
        <f>'Cenario_B.3.3'!N24</f>
        <v>1.1483475700251169E-4</v>
      </c>
      <c r="P125" s="89">
        <f>'Cenario_B.3.3'!O24</f>
        <v>1.0967182134272837E-4</v>
      </c>
      <c r="Q125" s="89">
        <f>'Cenario_B.3.3'!P24</f>
        <v>1.0276321548080294E-4</v>
      </c>
      <c r="R125" s="89">
        <f>'Cenario_B.3.3'!Q24</f>
        <v>8.6863546769007401E-5</v>
      </c>
      <c r="S125" s="89">
        <f>'Cenario_B.3.3'!R24</f>
        <v>0</v>
      </c>
      <c r="T125" s="89">
        <f>'Cenario_B.3.3'!S24</f>
        <v>0</v>
      </c>
      <c r="U125" s="89">
        <f>'Cenario_B.3.3'!T24</f>
        <v>0</v>
      </c>
      <c r="V125" s="89">
        <f>'Cenario_B.3.3'!U24</f>
        <v>0</v>
      </c>
    </row>
    <row r="126" spans="1:22">
      <c r="A126" s="215"/>
      <c r="B126" s="205" t="s">
        <v>16</v>
      </c>
      <c r="C126" s="89">
        <f>'Cenario_B.3.3'!B25</f>
        <v>6.7394188856492565E-2</v>
      </c>
      <c r="D126" s="89">
        <f>'Cenario_B.3.3'!C25</f>
        <v>5.8618207972420178E-2</v>
      </c>
      <c r="E126" s="89">
        <f>'Cenario_B.3.3'!D25</f>
        <v>5.1153280208235924E-2</v>
      </c>
      <c r="F126" s="89">
        <f>'Cenario_B.3.3'!E25</f>
        <v>3.8001627248893818E-2</v>
      </c>
      <c r="G126" s="89">
        <f>'Cenario_B.3.3'!F25</f>
        <v>0</v>
      </c>
      <c r="H126" s="89">
        <f>'Cenario_B.3.3'!G25</f>
        <v>0</v>
      </c>
      <c r="I126" s="89">
        <f>'Cenario_B.3.3'!H25</f>
        <v>0</v>
      </c>
      <c r="J126" s="89">
        <f>'Cenario_B.3.3'!I25</f>
        <v>0</v>
      </c>
      <c r="K126" s="89">
        <f>'Cenario_B.3.3'!J25</f>
        <v>1.2151397220135321E-6</v>
      </c>
      <c r="L126" s="89">
        <f>'Cenario_B.3.3'!K25</f>
        <v>1.0749302432141439E-6</v>
      </c>
      <c r="M126" s="89">
        <f>'Cenario_B.3.3'!L25</f>
        <v>9.3713549278406927E-7</v>
      </c>
      <c r="N126" s="89">
        <f>'Cenario_B.3.3'!M25</f>
        <v>7.1074829255434546E-7</v>
      </c>
      <c r="O126" s="89">
        <f>'Cenario_B.3.3'!N25</f>
        <v>1.0509469783930162E-3</v>
      </c>
      <c r="P126" s="89">
        <f>'Cenario_B.3.3'!O25</f>
        <v>9.9861314301577389E-4</v>
      </c>
      <c r="Q126" s="89">
        <f>'Cenario_B.3.3'!P25</f>
        <v>9.415832681056287E-4</v>
      </c>
      <c r="R126" s="89">
        <f>'Cenario_B.3.3'!Q25</f>
        <v>7.9135231933760003E-4</v>
      </c>
      <c r="S126" s="89">
        <f>'Cenario_B.3.3'!R25</f>
        <v>0</v>
      </c>
      <c r="T126" s="89">
        <f>'Cenario_B.3.3'!S25</f>
        <v>0</v>
      </c>
      <c r="U126" s="89">
        <f>'Cenario_B.3.3'!T25</f>
        <v>0</v>
      </c>
      <c r="V126" s="89">
        <f>'Cenario_B.3.3'!U25</f>
        <v>0</v>
      </c>
    </row>
    <row r="127" spans="1:22" ht="15" thickBot="1">
      <c r="A127" s="215"/>
      <c r="B127" s="206" t="s">
        <v>17</v>
      </c>
      <c r="C127" s="89">
        <f>'Cenario_B.3.3'!B26</f>
        <v>7.2838852618165903E-2</v>
      </c>
      <c r="D127" s="89">
        <f>'Cenario_B.3.3'!C26</f>
        <v>6.2448362736735631E-2</v>
      </c>
      <c r="E127" s="89">
        <f>'Cenario_B.3.3'!D26</f>
        <v>5.3759046557704075E-2</v>
      </c>
      <c r="F127" s="89">
        <f>'Cenario_B.3.3'!E26</f>
        <v>3.8687310068409093E-2</v>
      </c>
      <c r="G127" s="89">
        <f>'Cenario_B.3.3'!F26</f>
        <v>0.2213263533014716</v>
      </c>
      <c r="H127" s="89">
        <f>'Cenario_B.3.3'!G26</f>
        <v>0.25256159727910071</v>
      </c>
      <c r="I127" s="89">
        <f>'Cenario_B.3.3'!H26</f>
        <v>0.28345797787821903</v>
      </c>
      <c r="J127" s="89">
        <f>'Cenario_B.3.3'!I26</f>
        <v>0.12203741660351997</v>
      </c>
      <c r="K127" s="89">
        <f>'Cenario_B.3.3'!J26</f>
        <v>5.2369916989995411E-4</v>
      </c>
      <c r="L127" s="89">
        <f>'Cenario_B.3.3'!K26</f>
        <v>4.5419381287237307E-4</v>
      </c>
      <c r="M127" s="89">
        <f>'Cenario_B.3.3'!L26</f>
        <v>3.9390851842771265E-4</v>
      </c>
      <c r="N127" s="89">
        <f>'Cenario_B.3.3'!M26</f>
        <v>3.0978666704355228E-4</v>
      </c>
      <c r="O127" s="89">
        <f>'Cenario_B.3.3'!N26</f>
        <v>4.4628954594248604E-4</v>
      </c>
      <c r="P127" s="89">
        <f>'Cenario_B.3.3'!O26</f>
        <v>4.2499744797335327E-4</v>
      </c>
      <c r="Q127" s="89">
        <f>'Cenario_B.3.3'!P26</f>
        <v>4.0010008054665005E-4</v>
      </c>
      <c r="R127" s="89">
        <f>'Cenario_B.3.3'!Q26</f>
        <v>3.3779760766170424E-4</v>
      </c>
      <c r="S127" s="89">
        <f>'Cenario_B.3.3'!R26</f>
        <v>4.0225923208962863E-3</v>
      </c>
      <c r="T127" s="89">
        <f>'Cenario_B.3.3'!S26</f>
        <v>2.9707475849074256E-3</v>
      </c>
      <c r="U127" s="89">
        <f>'Cenario_B.3.3'!T26</f>
        <v>1.9389856188068756E-3</v>
      </c>
      <c r="V127" s="89">
        <f>'Cenario_B.3.3'!U26</f>
        <v>1.0355798841279803E-3</v>
      </c>
    </row>
  </sheetData>
  <mergeCells count="85">
    <mergeCell ref="S105:V105"/>
    <mergeCell ref="K91:N91"/>
    <mergeCell ref="O91:R91"/>
    <mergeCell ref="S91:V91"/>
    <mergeCell ref="B119:B120"/>
    <mergeCell ref="C119:F119"/>
    <mergeCell ref="G119:J119"/>
    <mergeCell ref="B105:B106"/>
    <mergeCell ref="C105:F105"/>
    <mergeCell ref="G105:J105"/>
    <mergeCell ref="K119:N119"/>
    <mergeCell ref="O119:R119"/>
    <mergeCell ref="S119:V119"/>
    <mergeCell ref="C115:F115"/>
    <mergeCell ref="C116:F116"/>
    <mergeCell ref="C117:F117"/>
    <mergeCell ref="S77:V77"/>
    <mergeCell ref="A87:A127"/>
    <mergeCell ref="C87:F87"/>
    <mergeCell ref="C88:F88"/>
    <mergeCell ref="C89:F89"/>
    <mergeCell ref="B91:B92"/>
    <mergeCell ref="C91:F91"/>
    <mergeCell ref="G91:J91"/>
    <mergeCell ref="G77:J77"/>
    <mergeCell ref="C101:F101"/>
    <mergeCell ref="C102:F102"/>
    <mergeCell ref="C103:F103"/>
    <mergeCell ref="K77:N77"/>
    <mergeCell ref="O77:R77"/>
    <mergeCell ref="K105:N105"/>
    <mergeCell ref="O105:R105"/>
    <mergeCell ref="O63:R63"/>
    <mergeCell ref="C73:F73"/>
    <mergeCell ref="C74:F74"/>
    <mergeCell ref="C75:F75"/>
    <mergeCell ref="B77:B78"/>
    <mergeCell ref="C77:F77"/>
    <mergeCell ref="C61:F61"/>
    <mergeCell ref="B63:B64"/>
    <mergeCell ref="C63:F63"/>
    <mergeCell ref="G63:J63"/>
    <mergeCell ref="K63:N63"/>
    <mergeCell ref="O35:R35"/>
    <mergeCell ref="S35:V35"/>
    <mergeCell ref="A45:A85"/>
    <mergeCell ref="C45:F45"/>
    <mergeCell ref="C46:F46"/>
    <mergeCell ref="C47:F47"/>
    <mergeCell ref="B49:B50"/>
    <mergeCell ref="C49:F49"/>
    <mergeCell ref="G49:J49"/>
    <mergeCell ref="G35:J35"/>
    <mergeCell ref="S63:V63"/>
    <mergeCell ref="K49:N49"/>
    <mergeCell ref="O49:R49"/>
    <mergeCell ref="S49:V49"/>
    <mergeCell ref="C59:F59"/>
    <mergeCell ref="C60:F60"/>
    <mergeCell ref="C32:F32"/>
    <mergeCell ref="C33:F33"/>
    <mergeCell ref="B35:B36"/>
    <mergeCell ref="C35:F35"/>
    <mergeCell ref="K35:N35"/>
    <mergeCell ref="G21:J21"/>
    <mergeCell ref="K21:N21"/>
    <mergeCell ref="O21:R21"/>
    <mergeCell ref="S21:V21"/>
    <mergeCell ref="C31:F31"/>
    <mergeCell ref="B1:V1"/>
    <mergeCell ref="A3:A43"/>
    <mergeCell ref="C3:F3"/>
    <mergeCell ref="C4:F4"/>
    <mergeCell ref="C5:F5"/>
    <mergeCell ref="B7:B8"/>
    <mergeCell ref="C7:F7"/>
    <mergeCell ref="G7:J7"/>
    <mergeCell ref="K7:N7"/>
    <mergeCell ref="O7:R7"/>
    <mergeCell ref="S7:V7"/>
    <mergeCell ref="C17:F17"/>
    <mergeCell ref="C18:F18"/>
    <mergeCell ref="C19:F19"/>
    <mergeCell ref="B21:B22"/>
    <mergeCell ref="C21:F21"/>
  </mergeCells>
  <conditionalFormatting sqref="C9:V15">
    <cfRule type="cellIs" dxfId="44" priority="44" operator="between">
      <formula>0.1</formula>
      <formula>0.5</formula>
    </cfRule>
    <cfRule type="cellIs" dxfId="43" priority="43" operator="greaterThan">
      <formula>50%</formula>
    </cfRule>
    <cfRule type="cellIs" dxfId="42" priority="42" operator="lessThan">
      <formula>0.05%</formula>
    </cfRule>
    <cfRule type="cellIs" dxfId="41" priority="41" operator="between">
      <formula>0.0005</formula>
      <formula>0.05</formula>
    </cfRule>
    <cfRule type="cellIs" dxfId="40" priority="45" operator="between">
      <formula>0.05</formula>
      <formula>0.1</formula>
    </cfRule>
  </conditionalFormatting>
  <conditionalFormatting sqref="C23:V29">
    <cfRule type="cellIs" dxfId="39" priority="40" operator="between">
      <formula>0.05</formula>
      <formula>0.1</formula>
    </cfRule>
    <cfRule type="cellIs" dxfId="38" priority="39" operator="between">
      <formula>0.1</formula>
      <formula>0.5</formula>
    </cfRule>
    <cfRule type="cellIs" dxfId="37" priority="38" operator="greaterThan">
      <formula>50%</formula>
    </cfRule>
    <cfRule type="cellIs" dxfId="36" priority="37" operator="lessThan">
      <formula>0.05%</formula>
    </cfRule>
    <cfRule type="cellIs" dxfId="35" priority="36" operator="between">
      <formula>0.0005</formula>
      <formula>0.05</formula>
    </cfRule>
  </conditionalFormatting>
  <conditionalFormatting sqref="C37:V43">
    <cfRule type="cellIs" dxfId="34" priority="35" operator="between">
      <formula>0.05</formula>
      <formula>0.1</formula>
    </cfRule>
    <cfRule type="cellIs" dxfId="33" priority="34" operator="between">
      <formula>0.1</formula>
      <formula>0.5</formula>
    </cfRule>
    <cfRule type="cellIs" dxfId="32" priority="33" operator="greaterThan">
      <formula>50%</formula>
    </cfRule>
    <cfRule type="cellIs" dxfId="31" priority="32" operator="lessThan">
      <formula>0.05%</formula>
    </cfRule>
    <cfRule type="cellIs" dxfId="30" priority="31" operator="between">
      <formula>0.0005</formula>
      <formula>0.05</formula>
    </cfRule>
  </conditionalFormatting>
  <conditionalFormatting sqref="C51:V57">
    <cfRule type="cellIs" dxfId="29" priority="30" operator="between">
      <formula>0.05</formula>
      <formula>0.1</formula>
    </cfRule>
    <cfRule type="cellIs" dxfId="28" priority="29" operator="between">
      <formula>0.1</formula>
      <formula>0.5</formula>
    </cfRule>
    <cfRule type="cellIs" dxfId="27" priority="28" operator="greaterThan">
      <formula>50%</formula>
    </cfRule>
    <cfRule type="cellIs" dxfId="26" priority="27" operator="lessThan">
      <formula>0.05%</formula>
    </cfRule>
    <cfRule type="cellIs" dxfId="25" priority="26" operator="between">
      <formula>0.0005</formula>
      <formula>0.05</formula>
    </cfRule>
  </conditionalFormatting>
  <conditionalFormatting sqref="C65:V71">
    <cfRule type="cellIs" dxfId="24" priority="21" operator="between">
      <formula>0.0005</formula>
      <formula>0.05</formula>
    </cfRule>
    <cfRule type="cellIs" dxfId="23" priority="22" operator="lessThan">
      <formula>0.05%</formula>
    </cfRule>
    <cfRule type="cellIs" dxfId="22" priority="23" operator="greaterThan">
      <formula>50%</formula>
    </cfRule>
    <cfRule type="cellIs" dxfId="21" priority="24" operator="between">
      <formula>0.1</formula>
      <formula>0.5</formula>
    </cfRule>
    <cfRule type="cellIs" dxfId="20" priority="25" operator="between">
      <formula>0.05</formula>
      <formula>0.1</formula>
    </cfRule>
  </conditionalFormatting>
  <conditionalFormatting sqref="C79:V85">
    <cfRule type="cellIs" dxfId="19" priority="20" operator="between">
      <formula>0.05</formula>
      <formula>0.1</formula>
    </cfRule>
    <cfRule type="cellIs" dxfId="18" priority="19" operator="between">
      <formula>0.1</formula>
      <formula>0.5</formula>
    </cfRule>
    <cfRule type="cellIs" dxfId="17" priority="18" operator="greaterThan">
      <formula>50%</formula>
    </cfRule>
    <cfRule type="cellIs" dxfId="16" priority="17" operator="lessThan">
      <formula>0.05%</formula>
    </cfRule>
    <cfRule type="cellIs" dxfId="15" priority="16" operator="between">
      <formula>0.0005</formula>
      <formula>0.05</formula>
    </cfRule>
  </conditionalFormatting>
  <conditionalFormatting sqref="C93:V99">
    <cfRule type="cellIs" dxfId="14" priority="15" operator="between">
      <formula>0.05</formula>
      <formula>0.1</formula>
    </cfRule>
    <cfRule type="cellIs" dxfId="13" priority="14" operator="between">
      <formula>0.1</formula>
      <formula>0.5</formula>
    </cfRule>
    <cfRule type="cellIs" dxfId="12" priority="13" operator="greaterThan">
      <formula>50%</formula>
    </cfRule>
    <cfRule type="cellIs" dxfId="11" priority="12" operator="lessThan">
      <formula>0.05%</formula>
    </cfRule>
    <cfRule type="cellIs" dxfId="10" priority="11" operator="between">
      <formula>0.0005</formula>
      <formula>0.05</formula>
    </cfRule>
  </conditionalFormatting>
  <conditionalFormatting sqref="C107:V113">
    <cfRule type="cellIs" dxfId="9" priority="10" operator="between">
      <formula>0.05</formula>
      <formula>0.1</formula>
    </cfRule>
    <cfRule type="cellIs" dxfId="8" priority="9" operator="between">
      <formula>0.1</formula>
      <formula>0.5</formula>
    </cfRule>
    <cfRule type="cellIs" dxfId="7" priority="8" operator="greaterThan">
      <formula>50%</formula>
    </cfRule>
    <cfRule type="cellIs" dxfId="6" priority="7" operator="lessThan">
      <formula>0.05%</formula>
    </cfRule>
    <cfRule type="cellIs" dxfId="5" priority="6" operator="between">
      <formula>0.0005</formula>
      <formula>0.05</formula>
    </cfRule>
  </conditionalFormatting>
  <conditionalFormatting sqref="C121:V127">
    <cfRule type="cellIs" dxfId="4" priority="1" operator="between">
      <formula>0.0005</formula>
      <formula>0.05</formula>
    </cfRule>
    <cfRule type="cellIs" dxfId="3" priority="5" operator="between">
      <formula>0.05</formula>
      <formula>0.1</formula>
    </cfRule>
    <cfRule type="cellIs" dxfId="2" priority="4" operator="between">
      <formula>0.1</formula>
      <formula>0.5</formula>
    </cfRule>
    <cfRule type="cellIs" dxfId="1" priority="3" operator="greaterThan">
      <formula>50%</formula>
    </cfRule>
    <cfRule type="cellIs" dxfId="0" priority="2" operator="lessThan">
      <formula>0.05%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04354-A034-4FA5-9BF1-3526AEEA06C8}">
  <dimension ref="A1:BA102"/>
  <sheetViews>
    <sheetView zoomScale="80" zoomScaleNormal="80" workbookViewId="0">
      <selection activeCell="D4" sqref="D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76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0</v>
      </c>
      <c r="K9" s="130">
        <f t="shared" ref="K9:M14" si="2">AS72</f>
        <v>0</v>
      </c>
      <c r="L9" s="130">
        <f t="shared" si="2"/>
        <v>0</v>
      </c>
      <c r="M9" s="130">
        <f t="shared" si="2"/>
        <v>0</v>
      </c>
      <c r="N9" s="131">
        <f>Z84</f>
        <v>0</v>
      </c>
      <c r="O9" s="131">
        <f t="shared" ref="O9:Q14" si="3">AA84</f>
        <v>0</v>
      </c>
      <c r="P9" s="131">
        <f t="shared" si="3"/>
        <v>0</v>
      </c>
      <c r="Q9" s="131">
        <f t="shared" si="3"/>
        <v>0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0</v>
      </c>
      <c r="C10" s="130">
        <f t="shared" si="0"/>
        <v>0</v>
      </c>
      <c r="D10" s="130">
        <f t="shared" si="0"/>
        <v>0</v>
      </c>
      <c r="E10" s="130">
        <f t="shared" si="0"/>
        <v>0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0</v>
      </c>
      <c r="O10" s="131">
        <f t="shared" si="3"/>
        <v>0</v>
      </c>
      <c r="P10" s="131">
        <f t="shared" si="3"/>
        <v>0</v>
      </c>
      <c r="Q10" s="131">
        <f t="shared" si="3"/>
        <v>0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0</v>
      </c>
      <c r="C11" s="130">
        <f t="shared" si="0"/>
        <v>0</v>
      </c>
      <c r="D11" s="130">
        <f t="shared" si="0"/>
        <v>0</v>
      </c>
      <c r="E11" s="130">
        <f t="shared" si="0"/>
        <v>0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0</v>
      </c>
      <c r="O11" s="131">
        <f t="shared" si="3"/>
        <v>0</v>
      </c>
      <c r="P11" s="131">
        <f t="shared" si="3"/>
        <v>0</v>
      </c>
      <c r="Q11" s="131">
        <f t="shared" si="3"/>
        <v>0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9875432.2085279971</v>
      </c>
      <c r="C12" s="130">
        <f t="shared" si="0"/>
        <v>10433109.651201697</v>
      </c>
      <c r="D12" s="130">
        <f t="shared" si="0"/>
        <v>10923777.057641834</v>
      </c>
      <c r="E12" s="130">
        <f t="shared" si="0"/>
        <v>10939306.163288113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2229557.6667516166</v>
      </c>
      <c r="K12" s="130">
        <f t="shared" si="2"/>
        <v>2339788.2734568133</v>
      </c>
      <c r="L12" s="130">
        <f t="shared" si="2"/>
        <v>2455474.5962713636</v>
      </c>
      <c r="M12" s="130">
        <f t="shared" si="2"/>
        <v>2780986.2994118365</v>
      </c>
      <c r="N12" s="131">
        <f t="shared" si="7"/>
        <v>0</v>
      </c>
      <c r="O12" s="131">
        <f t="shared" si="3"/>
        <v>0</v>
      </c>
      <c r="P12" s="131">
        <f>AB87</f>
        <v>0</v>
      </c>
      <c r="Q12" s="131">
        <f t="shared" si="3"/>
        <v>0</v>
      </c>
      <c r="R12" s="130">
        <f t="shared" si="8"/>
        <v>6998764.7800425179</v>
      </c>
      <c r="S12" s="130">
        <f t="shared" si="4"/>
        <v>6362312.1594484206</v>
      </c>
      <c r="T12" s="130">
        <f t="shared" si="4"/>
        <v>5203403.7302186377</v>
      </c>
      <c r="U12" s="130">
        <f t="shared" si="4"/>
        <v>4264228.7237770343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0</v>
      </c>
      <c r="C13" s="130">
        <f t="shared" si="0"/>
        <v>0</v>
      </c>
      <c r="D13" s="130">
        <f t="shared" si="0"/>
        <v>0</v>
      </c>
      <c r="E13" s="130">
        <f t="shared" si="0"/>
        <v>0</v>
      </c>
      <c r="F13" s="130">
        <f t="shared" si="5"/>
        <v>0</v>
      </c>
      <c r="G13" s="130">
        <f t="shared" si="1"/>
        <v>0</v>
      </c>
      <c r="H13" s="130">
        <f t="shared" si="1"/>
        <v>0</v>
      </c>
      <c r="I13" s="130">
        <f t="shared" si="1"/>
        <v>0</v>
      </c>
      <c r="J13" s="130">
        <f t="shared" si="6"/>
        <v>0</v>
      </c>
      <c r="K13" s="130">
        <f t="shared" si="2"/>
        <v>0</v>
      </c>
      <c r="L13" s="130">
        <f t="shared" si="2"/>
        <v>0</v>
      </c>
      <c r="M13" s="130">
        <f t="shared" si="2"/>
        <v>0</v>
      </c>
      <c r="N13" s="131">
        <f t="shared" si="7"/>
        <v>0</v>
      </c>
      <c r="O13" s="131">
        <f t="shared" si="3"/>
        <v>0</v>
      </c>
      <c r="P13" s="131">
        <f t="shared" si="3"/>
        <v>0</v>
      </c>
      <c r="Q13" s="131">
        <f t="shared" si="3"/>
        <v>0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4257.3599999999997</v>
      </c>
      <c r="C14" s="130">
        <f t="shared" si="0"/>
        <v>4784.0712552273117</v>
      </c>
      <c r="D14" s="130">
        <f t="shared" si="0"/>
        <v>5324.9083167897352</v>
      </c>
      <c r="E14" s="130">
        <f t="shared" si="0"/>
        <v>5861.1260255661891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5919.8562187397238</v>
      </c>
      <c r="K14" s="130">
        <f t="shared" si="2"/>
        <v>6333.6982799427087</v>
      </c>
      <c r="L14" s="130">
        <f t="shared" si="2"/>
        <v>6678.1989744340581</v>
      </c>
      <c r="M14" s="130">
        <f t="shared" si="2"/>
        <v>7289.9931460709322</v>
      </c>
      <c r="N14" s="131">
        <f t="shared" si="7"/>
        <v>0</v>
      </c>
      <c r="O14" s="131">
        <f t="shared" si="3"/>
        <v>0</v>
      </c>
      <c r="P14" s="131">
        <f t="shared" si="3"/>
        <v>0</v>
      </c>
      <c r="Q14" s="131">
        <f t="shared" si="3"/>
        <v>0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9879689.5685279965</v>
      </c>
      <c r="C15" s="132">
        <f t="shared" ref="C15:U15" si="9">SUM(C9:C14)</f>
        <v>10437893.722456925</v>
      </c>
      <c r="D15" s="132">
        <f t="shared" si="9"/>
        <v>10929101.965958623</v>
      </c>
      <c r="E15" s="132">
        <f t="shared" si="9"/>
        <v>10945167.28931368</v>
      </c>
      <c r="F15" s="132">
        <f t="shared" si="9"/>
        <v>0</v>
      </c>
      <c r="G15" s="132">
        <f t="shared" si="9"/>
        <v>0</v>
      </c>
      <c r="H15" s="132">
        <f t="shared" si="9"/>
        <v>0</v>
      </c>
      <c r="I15" s="132">
        <f t="shared" si="9"/>
        <v>0</v>
      </c>
      <c r="J15" s="132">
        <f t="shared" si="9"/>
        <v>2235477.5229703565</v>
      </c>
      <c r="K15" s="132">
        <f t="shared" si="9"/>
        <v>2346121.9717367562</v>
      </c>
      <c r="L15" s="132">
        <f t="shared" si="9"/>
        <v>2462152.7952457978</v>
      </c>
      <c r="M15" s="132">
        <f t="shared" si="9"/>
        <v>2788276.2925579073</v>
      </c>
      <c r="N15" s="132">
        <f t="shared" si="9"/>
        <v>0</v>
      </c>
      <c r="O15" s="132">
        <f t="shared" si="9"/>
        <v>0</v>
      </c>
      <c r="P15" s="132">
        <f t="shared" si="9"/>
        <v>0</v>
      </c>
      <c r="Q15" s="132">
        <f t="shared" si="9"/>
        <v>0</v>
      </c>
      <c r="R15" s="132">
        <f t="shared" si="9"/>
        <v>6998764.7800425179</v>
      </c>
      <c r="S15" s="132">
        <f t="shared" si="9"/>
        <v>6362312.1594484206</v>
      </c>
      <c r="T15" s="132">
        <f t="shared" si="9"/>
        <v>5203403.7302186377</v>
      </c>
      <c r="U15" s="132">
        <f t="shared" si="9"/>
        <v>4264228.7237770343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0</v>
      </c>
      <c r="K20" s="89">
        <f>IF(Renda_Futura!K6&gt;0,K9/Renda_Futura!K6,0)</f>
        <v>0</v>
      </c>
      <c r="L20" s="89">
        <f>IF(Renda_Futura!L6&gt;0,L9/Renda_Futura!L6,0)</f>
        <v>0</v>
      </c>
      <c r="M20" s="89">
        <f>IF(Renda_Futura!M6&gt;0,M9/Renda_Futura!M6,0)</f>
        <v>0</v>
      </c>
      <c r="N20" s="89">
        <f>IF(Renda_Futura!N6&gt;0,N9/Renda_Futura!N6,0)</f>
        <v>0</v>
      </c>
      <c r="O20" s="89">
        <f>IF(Renda_Futura!O6&gt;0,O9/Renda_Futura!O6,0)</f>
        <v>0</v>
      </c>
      <c r="P20" s="89">
        <f>IF(Renda_Futura!P6&gt;0,P9/Renda_Futura!P6,0)</f>
        <v>0</v>
      </c>
      <c r="Q20" s="89">
        <f>IF(Renda_Futura!Q6&gt;0,Q9/Renda_Futura!Q6,0)</f>
        <v>0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0</v>
      </c>
      <c r="C21" s="89">
        <f>IF(Renda_Futura!C7&gt;0,C10/Renda_Futura!C7,0)</f>
        <v>0</v>
      </c>
      <c r="D21" s="89">
        <f>IF(Renda_Futura!D7&gt;0,D10/Renda_Futura!D7,0)</f>
        <v>0</v>
      </c>
      <c r="E21" s="89">
        <f>IF(Renda_Futura!E7&gt;0,E10/Renda_Futura!E7,0)</f>
        <v>0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0</v>
      </c>
      <c r="O21" s="89">
        <f>IF(Renda_Futura!O7&gt;0,O10/Renda_Futura!O7,0)</f>
        <v>0</v>
      </c>
      <c r="P21" s="89">
        <f>IF(Renda_Futura!P7&gt;0,P10/Renda_Futura!P7,0)</f>
        <v>0</v>
      </c>
      <c r="Q21" s="89">
        <f>IF(Renda_Futura!Q7&gt;0,Q10/Renda_Futura!Q7,0)</f>
        <v>0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0</v>
      </c>
      <c r="O22" s="89">
        <f>IF(Renda_Futura!O8&gt;0,O11/Renda_Futura!O8,0)</f>
        <v>0</v>
      </c>
      <c r="P22" s="89">
        <f>IF(Renda_Futura!P8&gt;0,P11/Renda_Futura!P8,0)</f>
        <v>0</v>
      </c>
      <c r="Q22" s="89">
        <f>IF(Renda_Futura!Q8&gt;0,Q11/Renda_Futura!Q8,0)</f>
        <v>0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0.11617649772499614</v>
      </c>
      <c r="C23" s="89">
        <f>IF(Renda_Futura!C9&gt;0,C12/Renda_Futura!C9,0)</f>
        <v>9.9005503914370394E-2</v>
      </c>
      <c r="D23" s="89">
        <f>IF(Renda_Futura!D9&gt;0,D12/Renda_Futura!D9,0)</f>
        <v>8.4732480176003031E-2</v>
      </c>
      <c r="E23" s="89">
        <f>IF(Renda_Futura!E9&gt;0,E12/Renda_Futura!E9,0)</f>
        <v>6.010265959506645E-2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3.6375122533321562E-4</v>
      </c>
      <c r="K23" s="89">
        <f>IF(Renda_Futura!K9&gt;0,K12/Renda_Futura!K9,0)</f>
        <v>3.1548371408028717E-4</v>
      </c>
      <c r="L23" s="89">
        <f>IF(Renda_Futura!L9&gt;0,L12/Renda_Futura!L9,0)</f>
        <v>2.7362165160375429E-4</v>
      </c>
      <c r="M23" s="89">
        <f>IF(Renda_Futura!M9&gt;0,M12/Renda_Futura!M9,0)</f>
        <v>2.1520451164284859E-4</v>
      </c>
      <c r="N23" s="89">
        <f>IF(Renda_Futura!N9&gt;0,N12/Renda_Futura!N9,0)</f>
        <v>0</v>
      </c>
      <c r="O23" s="89">
        <f>IF(Renda_Futura!O9&gt;0,O12/Renda_Futura!O9,0)</f>
        <v>0</v>
      </c>
      <c r="P23" s="89">
        <f>IF(Renda_Futura!P9&gt;0,P12/Renda_Futura!P9,0)</f>
        <v>0</v>
      </c>
      <c r="Q23" s="89">
        <f>IF(Renda_Futura!Q9&gt;0,Q12/Renda_Futura!Q9,0)</f>
        <v>0</v>
      </c>
      <c r="R23" s="89">
        <f>IF(Renda_Futura!R9&gt;0,R12/Renda_Futura!R9,0)</f>
        <v>2.4184008455665758E-3</v>
      </c>
      <c r="S23" s="89">
        <f>IF(Renda_Futura!S9&gt;0,S12/Renda_Futura!S9,0)</f>
        <v>1.8169228699445883E-3</v>
      </c>
      <c r="T23" s="89">
        <f>IF(Renda_Futura!T9&gt;0,T12/Renda_Futura!T9,0)</f>
        <v>1.2280715535269214E-3</v>
      </c>
      <c r="U23" s="123">
        <f>IF(Renda_Futura!U9&gt;0,U12/Renda_Futura!U9,0)</f>
        <v>6.9889856195241298E-4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0</v>
      </c>
      <c r="C24" s="89">
        <f>IF(Renda_Futura!C10&gt;0,C13/Renda_Futura!C10,0)</f>
        <v>0</v>
      </c>
      <c r="D24" s="89">
        <f>IF(Renda_Futura!D10&gt;0,D13/Renda_Futura!D10,0)</f>
        <v>0</v>
      </c>
      <c r="E24" s="89">
        <f>IF(Renda_Futura!E10&gt;0,E13/Renda_Futura!E10,0)</f>
        <v>0</v>
      </c>
      <c r="F24" s="89">
        <f>IF(Renda_Futura!F10&gt;0,F13/Renda_Futura!F10,0)</f>
        <v>0</v>
      </c>
      <c r="G24" s="89">
        <f>IF(Renda_Futura!G10&gt;0,G13/Renda_Futura!G10,0)</f>
        <v>0</v>
      </c>
      <c r="H24" s="89">
        <f>IF(Renda_Futura!H10&gt;0,H13/Renda_Futura!H10,0)</f>
        <v>0</v>
      </c>
      <c r="I24" s="89">
        <f>IF(Renda_Futura!I10&gt;0,I13/Renda_Futura!I10,0)</f>
        <v>0</v>
      </c>
      <c r="J24" s="89">
        <f>IF(Renda_Futura!J10&gt;0,J13/Renda_Futura!J10,0)</f>
        <v>0</v>
      </c>
      <c r="K24" s="89">
        <f>IF(Renda_Futura!K10&gt;0,K13/Renda_Futura!K10,0)</f>
        <v>0</v>
      </c>
      <c r="L24" s="89">
        <f>IF(Renda_Futura!L10&gt;0,L13/Renda_Futura!L10,0)</f>
        <v>0</v>
      </c>
      <c r="M24" s="89">
        <f>IF(Renda_Futura!M10&gt;0,M13/Renda_Futura!M10,0)</f>
        <v>0</v>
      </c>
      <c r="N24" s="89">
        <f>IF(Renda_Futura!N10&gt;0,N13/Renda_Futura!N10,0)</f>
        <v>0</v>
      </c>
      <c r="O24" s="89">
        <f>IF(Renda_Futura!O10&gt;0,O13/Renda_Futura!O10,0)</f>
        <v>0</v>
      </c>
      <c r="P24" s="89">
        <f>IF(Renda_Futura!P10&gt;0,P13/Renda_Futura!P10,0)</f>
        <v>0</v>
      </c>
      <c r="Q24" s="89">
        <f>IF(Renda_Futura!Q10&gt;0,Q13/Renda_Futura!Q10,0)</f>
        <v>0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8.6365661407948813E-5</v>
      </c>
      <c r="C25" s="89">
        <f>IF(Renda_Futura!C11&gt;0,C14/Renda_Futura!C11,0)</f>
        <v>7.8285578679805287E-5</v>
      </c>
      <c r="D25" s="89">
        <f>IF(Renda_Futura!D11&gt;0,D14/Renda_Futura!D11,0)</f>
        <v>7.1224233652104386E-5</v>
      </c>
      <c r="E25" s="89">
        <f>IF(Renda_Futura!E11&gt;0,E14/Renda_Futura!E11,0)</f>
        <v>5.5529470539423434E-5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1.2556206128951437E-6</v>
      </c>
      <c r="K25" s="89">
        <f>IF(Renda_Futura!K11&gt;0,K14/Renda_Futura!K11,0)</f>
        <v>1.1102461569676258E-6</v>
      </c>
      <c r="L25" s="89">
        <f>IF(Renda_Futura!L11&gt;0,L14/Renda_Futura!L11,0)</f>
        <v>9.6746640206111125E-7</v>
      </c>
      <c r="M25" s="89">
        <f>IF(Renda_Futura!M11&gt;0,M14/Renda_Futura!M11,0)</f>
        <v>7.3340043840573952E-7</v>
      </c>
      <c r="N25" s="89">
        <f>IF(Renda_Futura!N11&gt;0,N14/Renda_Futura!N11,0)</f>
        <v>0</v>
      </c>
      <c r="O25" s="89">
        <f>IF(Renda_Futura!O11&gt;0,O14/Renda_Futura!O11,0)</f>
        <v>0</v>
      </c>
      <c r="P25" s="89">
        <f>IF(Renda_Futura!P11&gt;0,P14/Renda_Futura!P11,0)</f>
        <v>0</v>
      </c>
      <c r="Q25" s="89">
        <f>IF(Renda_Futura!Q11&gt;0,Q14/Renda_Futura!Q11,0)</f>
        <v>0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6.4549997186736735E-2</v>
      </c>
      <c r="C26" s="90">
        <f>IF(Renda_Futura!C12&gt;0,C15/Renda_Futura!C12,0)</f>
        <v>5.5010956756625352E-2</v>
      </c>
      <c r="D26" s="90">
        <f>IF(Renda_Futura!D12&gt;0,D15/Renda_Futura!D12,0)</f>
        <v>4.708172099643352E-2</v>
      </c>
      <c r="E26" s="90">
        <f>IF(Renda_Futura!E12&gt;0,E15/Renda_Futura!E12,0)</f>
        <v>3.3397739877873235E-2</v>
      </c>
      <c r="F26" s="90">
        <f>IF(Renda_Futura!F12&gt;0,F15/Renda_Futura!F12,0)</f>
        <v>0</v>
      </c>
      <c r="G26" s="90">
        <f>IF(Renda_Futura!G12&gt;0,G15/Renda_Futura!G12,0)</f>
        <v>0</v>
      </c>
      <c r="H26" s="90">
        <f>IF(Renda_Futura!H12&gt;0,H15/Renda_Futura!H12,0)</f>
        <v>0</v>
      </c>
      <c r="I26" s="90">
        <f>IF(Renda_Futura!I12&gt;0,I15/Renda_Futura!I12,0)</f>
        <v>0</v>
      </c>
      <c r="J26" s="90">
        <f>IF(Renda_Futura!J12&gt;0,J15/Renda_Futura!J12,0)</f>
        <v>1.6698895974995271E-4</v>
      </c>
      <c r="K26" s="90">
        <f>IF(Renda_Futura!K12&gt;0,K15/Renda_Futura!K12,0)</f>
        <v>1.4483804968921251E-4</v>
      </c>
      <c r="L26" s="90">
        <f>IF(Renda_Futura!L12&gt;0,L15/Renda_Futura!L12,0)</f>
        <v>1.2562084541547483E-4</v>
      </c>
      <c r="M26" s="90">
        <f>IF(Renda_Futura!M12&gt;0,M15/Renda_Futura!M12,0)</f>
        <v>9.8791601364561063E-5</v>
      </c>
      <c r="N26" s="90">
        <f>IF(Renda_Futura!N12&gt;0,N15/Renda_Futura!N12,0)</f>
        <v>0</v>
      </c>
      <c r="O26" s="90">
        <f>IF(Renda_Futura!O12&gt;0,O15/Renda_Futura!O12,0)</f>
        <v>0</v>
      </c>
      <c r="P26" s="90">
        <f>IF(Renda_Futura!P12&gt;0,P15/Renda_Futura!P12,0)</f>
        <v>0</v>
      </c>
      <c r="Q26" s="90">
        <f>IF(Renda_Futura!Q12&gt;0,Q15/Renda_Futura!Q12,0)</f>
        <v>0</v>
      </c>
      <c r="R26" s="90">
        <f>IF(Renda_Futura!R12&gt;0,R15/Renda_Futura!R12,0)</f>
        <v>2.4184008455665758E-3</v>
      </c>
      <c r="S26" s="90">
        <f>IF(Renda_Futura!S12&gt;0,S15/Renda_Futura!S12,0)</f>
        <v>1.8169228699445883E-3</v>
      </c>
      <c r="T26" s="90">
        <f>IF(Renda_Futura!T12&gt;0,T15/Renda_Futura!T12,0)</f>
        <v>1.2280715535269214E-3</v>
      </c>
      <c r="U26" s="124">
        <f>IF(Renda_Futura!U12&gt;0,U15/Renda_Futura!U12,0)</f>
        <v>6.9889856195241298E-4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(IF($B$3=Base_Cenarios!$A$3,Base_Cenarios!G8,(IF('Cenario_B.1.3'!$B$3=Base_Cenarios!$Q$3,Base_Cenarios!W8,Base_Cenarios!AM8))))*12.1667</f>
        <v>0</v>
      </c>
      <c r="C44" s="111">
        <f>(IF($B$3=Base_Cenarios!$A$3,Base_Cenarios!H8,(IF('Cenario_B.1.3'!$B$3=Base_Cenarios!$Q$3,Base_Cenarios!X8,Base_Cenarios!AN8))))*12.1667</f>
        <v>0</v>
      </c>
      <c r="D44" s="111">
        <f>(IF($B$3=Base_Cenarios!$A$3,Base_Cenarios!I8,(IF('Cenario_B.1.3'!$B$3=Base_Cenarios!$Q$3,Base_Cenarios!Y8,Base_Cenarios!AO8))))*12.1667</f>
        <v>0</v>
      </c>
      <c r="E44" s="111">
        <f>(IF($B$3=Base_Cenarios!$A$3,Base_Cenarios!J8,(IF('Cenario_B.1.3'!$B$3=Base_Cenarios!$Q$3,Base_Cenarios!Z8,Base_Cenarios!AP8))))*12.1667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IF($B$4=Base_Cenarios!$AW$5,Base_Cenarios!AX$5,(IF('Cenario_B.1.3'!$B$4=Base_Cenarios!$AW$6,Base_Cenarios!AX$6,Base_Cenarios!AX$7)))</f>
        <v>0.15</v>
      </c>
      <c r="J44" s="114">
        <f>IF($B$4=Base_Cenarios!$AW$5,Base_Cenarios!AY$5,(IF('Cenario_B.1.3'!$B$4=Base_Cenarios!$AW$6,Base_Cenarios!AY$6,Base_Cenarios!AY$7)))</f>
        <v>0.15584999999999999</v>
      </c>
      <c r="K44" s="114">
        <f>IF($B$4=Base_Cenarios!$AW$5,Base_Cenarios!AZ$5,(IF('Cenario_B.1.3'!$B$4=Base_Cenarios!$AW$6,Base_Cenarios!AZ$6,Base_Cenarios!AZ$7)))</f>
        <v>0.16192814999999999</v>
      </c>
      <c r="L44" s="114">
        <f>IF($B$4=Base_Cenarios!$AW$5,Base_Cenarios!BA$5,(IF('Cenario_B.1.3'!$B$4=Base_Cenarios!$AW$6,Base_Cenarios!BA$6,Base_Cenarios!BA$7)))</f>
        <v>0.16824334785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IF($B$4=Base_Cenarios!$AW$5,Base_Cenarios!AX$5,(IF('Cenario_B.1.3'!$B$4=Base_Cenarios!$AW$6,Base_Cenarios!AX$6,Base_Cenarios!AX$7)))</f>
        <v>0.15</v>
      </c>
      <c r="W44" s="116">
        <f>IF($B$4=Base_Cenarios!$AW$5,Base_Cenarios!AY$5,(IF('Cenario_B.1.3'!$B$4=Base_Cenarios!$AW$6,Base_Cenarios!AY$6,Base_Cenarios!AY$7)))</f>
        <v>0.15584999999999999</v>
      </c>
      <c r="X44" s="116">
        <f>IF($B$4=Base_Cenarios!$AW$5,Base_Cenarios!AZ$5,(IF('Cenario_B.1.3'!$B$4=Base_Cenarios!$AW$6,Base_Cenarios!AZ$6,Base_Cenarios!AZ$7)))</f>
        <v>0.16192814999999999</v>
      </c>
      <c r="Y44" s="116">
        <f>IF($B$4=Base_Cenarios!$AW$5,Base_Cenarios!BA$5,(IF('Cenario_B.1.3'!$B$4=Base_Cenarios!$AW$6,Base_Cenarios!BA$6,Base_Cenarios!BA$7)))</f>
        <v>0.16824334785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IF($B$4=Base_Cenarios!$AW$5,Base_Cenarios!AX$5,(IF('Cenario_B.1.3'!$B$4=Base_Cenarios!$AW$6,Base_Cenarios!AX$6,Base_Cenarios!AX$7)))</f>
        <v>0.15</v>
      </c>
      <c r="AE44" s="151">
        <f>IF($B$4=Base_Cenarios!$AW$5,Base_Cenarios!AY$5,(IF('Cenario_B.1.3'!$B$4=Base_Cenarios!$AW$6,Base_Cenarios!AY$6,Base_Cenarios!AY$7)))</f>
        <v>0.15584999999999999</v>
      </c>
      <c r="AF44" s="151">
        <f>IF($B$4=Base_Cenarios!$AW$5,Base_Cenarios!AZ$5,(IF('Cenario_B.1.3'!$B$4=Base_Cenarios!$AW$6,Base_Cenarios!AZ$6,Base_Cenarios!AZ$7)))</f>
        <v>0.16192814999999999</v>
      </c>
      <c r="AG44" s="151">
        <f>IF($B$4=Base_Cenarios!$AW$5,Base_Cenarios!BA$5,(IF('Cenario_B.1.3'!$B$4=Base_Cenarios!$AW$6,Base_Cenarios!BA$6,Base_Cenarios!BA$7)))</f>
        <v>0.16824334785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(IF($B$3=Base_Cenarios!$A$3,Base_Cenarios!G9,(IF('Cenario_B.1.3'!$B$3=Base_Cenarios!$Q$3,Base_Cenarios!W9,Base_Cenarios!AM9))))*12.1667</f>
        <v>0</v>
      </c>
      <c r="C45" s="111">
        <f>(IF($B$3=Base_Cenarios!$A$3,Base_Cenarios!H9,(IF('Cenario_B.1.3'!$B$3=Base_Cenarios!$Q$3,Base_Cenarios!X9,Base_Cenarios!AN9))))*12.1667</f>
        <v>0</v>
      </c>
      <c r="D45" s="111">
        <f>(IF($B$3=Base_Cenarios!$A$3,Base_Cenarios!I9,(IF('Cenario_B.1.3'!$B$3=Base_Cenarios!$Q$3,Base_Cenarios!Y9,Base_Cenarios!AO9))))*12.1667</f>
        <v>0</v>
      </c>
      <c r="E45" s="111">
        <f>(IF($B$3=Base_Cenarios!$A$3,Base_Cenarios!J9,(IF('Cenario_B.1.3'!$B$3=Base_Cenarios!$Q$3,Base_Cenarios!Z9,Base_Cenarios!AP9))))*12.1667</f>
        <v>0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IF($B$4=Base_Cenarios!$AW$5,Base_Cenarios!AX$5,(IF('Cenario_B.1.3'!$B$4=Base_Cenarios!$AW$6,Base_Cenarios!AX$6,Base_Cenarios!AX$7)))</f>
        <v>0.15</v>
      </c>
      <c r="J45" s="114">
        <f>IF($B$4=Base_Cenarios!$AW$5,Base_Cenarios!AY$5,(IF('Cenario_B.1.3'!$B$4=Base_Cenarios!$AW$6,Base_Cenarios!AY$6,Base_Cenarios!AY$7)))</f>
        <v>0.15584999999999999</v>
      </c>
      <c r="K45" s="114">
        <f>IF($B$4=Base_Cenarios!$AW$5,Base_Cenarios!AZ$5,(IF('Cenario_B.1.3'!$B$4=Base_Cenarios!$AW$6,Base_Cenarios!AZ$6,Base_Cenarios!AZ$7)))</f>
        <v>0.16192814999999999</v>
      </c>
      <c r="L45" s="114">
        <f>IF($B$4=Base_Cenarios!$AW$5,Base_Cenarios!BA$5,(IF('Cenario_B.1.3'!$B$4=Base_Cenarios!$AW$6,Base_Cenarios!BA$6,Base_Cenarios!BA$7)))</f>
        <v>0.16824334785</v>
      </c>
      <c r="M45" s="115">
        <v>0.5</v>
      </c>
      <c r="N45" s="115">
        <f t="shared" si="10"/>
        <v>0</v>
      </c>
      <c r="O45" s="115">
        <f t="shared" si="10"/>
        <v>0</v>
      </c>
      <c r="P45" s="115">
        <f t="shared" si="10"/>
        <v>0</v>
      </c>
      <c r="Q45" s="115">
        <f t="shared" si="10"/>
        <v>0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IF($B$4=Base_Cenarios!$AW$5,Base_Cenarios!AX$5,(IF('Cenario_B.1.3'!$B$4=Base_Cenarios!$AW$6,Base_Cenarios!AX$6,Base_Cenarios!AX$7)))</f>
        <v>0.15</v>
      </c>
      <c r="W45" s="116">
        <f>IF($B$4=Base_Cenarios!$AW$5,Base_Cenarios!AY$5,(IF('Cenario_B.1.3'!$B$4=Base_Cenarios!$AW$6,Base_Cenarios!AY$6,Base_Cenarios!AY$7)))</f>
        <v>0.15584999999999999</v>
      </c>
      <c r="X45" s="116">
        <f>IF($B$4=Base_Cenarios!$AW$5,Base_Cenarios!AZ$5,(IF('Cenario_B.1.3'!$B$4=Base_Cenarios!$AW$6,Base_Cenarios!AZ$6,Base_Cenarios!AZ$7)))</f>
        <v>0.16192814999999999</v>
      </c>
      <c r="Y45" s="116">
        <f>IF($B$4=Base_Cenarios!$AW$5,Base_Cenarios!BA$5,(IF('Cenario_B.1.3'!$B$4=Base_Cenarios!$AW$6,Base_Cenarios!BA$6,Base_Cenarios!BA$7)))</f>
        <v>0.16824334785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IF($B$4=Base_Cenarios!$AW$5,Base_Cenarios!AX$5,(IF('Cenario_B.1.3'!$B$4=Base_Cenarios!$AW$6,Base_Cenarios!AX$6,Base_Cenarios!AX$7)))</f>
        <v>0.15</v>
      </c>
      <c r="AE45" s="151">
        <f>IF($B$4=Base_Cenarios!$AW$5,Base_Cenarios!AY$5,(IF('Cenario_B.1.3'!$B$4=Base_Cenarios!$AW$6,Base_Cenarios!AY$6,Base_Cenarios!AY$7)))</f>
        <v>0.15584999999999999</v>
      </c>
      <c r="AF45" s="151">
        <f>IF($B$4=Base_Cenarios!$AW$5,Base_Cenarios!AZ$5,(IF('Cenario_B.1.3'!$B$4=Base_Cenarios!$AW$6,Base_Cenarios!AZ$6,Base_Cenarios!AZ$7)))</f>
        <v>0.16192814999999999</v>
      </c>
      <c r="AG45" s="151">
        <f>IF($B$4=Base_Cenarios!$AW$5,Base_Cenarios!BA$5,(IF('Cenario_B.1.3'!$B$4=Base_Cenarios!$AW$6,Base_Cenarios!BA$6,Base_Cenarios!BA$7)))</f>
        <v>0.16824334785</v>
      </c>
      <c r="AH45" s="142">
        <v>1</v>
      </c>
      <c r="AI45" s="118">
        <f t="shared" si="11"/>
        <v>0</v>
      </c>
      <c r="AJ45" s="118">
        <f t="shared" si="11"/>
        <v>0</v>
      </c>
      <c r="AK45" s="118">
        <f t="shared" si="11"/>
        <v>0</v>
      </c>
      <c r="AL45" s="118">
        <f t="shared" si="11"/>
        <v>0</v>
      </c>
      <c r="AM45" s="118">
        <f t="shared" si="12"/>
        <v>0</v>
      </c>
      <c r="AN45" s="118">
        <f t="shared" si="12"/>
        <v>0</v>
      </c>
      <c r="AO45" s="118">
        <f t="shared" si="12"/>
        <v>0</v>
      </c>
      <c r="AP45" s="118">
        <f t="shared" si="12"/>
        <v>0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0</v>
      </c>
      <c r="AV45" s="118">
        <f t="shared" si="14"/>
        <v>0</v>
      </c>
      <c r="AW45" s="118">
        <f t="shared" si="14"/>
        <v>0</v>
      </c>
      <c r="AX45" s="118">
        <f t="shared" si="14"/>
        <v>0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(IF($B$3=Base_Cenarios!$A$3,Base_Cenarios!G10,(IF('Cenario_B.1.3'!$B$3=Base_Cenarios!$Q$3,Base_Cenarios!W10,Base_Cenarios!AM10))))*12.1667</f>
        <v>0</v>
      </c>
      <c r="C46" s="111">
        <f>(IF($B$3=Base_Cenarios!$A$3,Base_Cenarios!H10,(IF('Cenario_B.1.3'!$B$3=Base_Cenarios!$Q$3,Base_Cenarios!X10,Base_Cenarios!AN10))))*12.1667</f>
        <v>0</v>
      </c>
      <c r="D46" s="111">
        <f>(IF($B$3=Base_Cenarios!$A$3,Base_Cenarios!I10,(IF('Cenario_B.1.3'!$B$3=Base_Cenarios!$Q$3,Base_Cenarios!Y10,Base_Cenarios!AO10))))*12.1667</f>
        <v>0</v>
      </c>
      <c r="E46" s="111">
        <f>(IF($B$3=Base_Cenarios!$A$3,Base_Cenarios!J10,(IF('Cenario_B.1.3'!$B$3=Base_Cenarios!$Q$3,Base_Cenarios!Z10,Base_Cenarios!AP10))))*12.1667</f>
        <v>0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IF($B$4=Base_Cenarios!$AW$5,Base_Cenarios!AX$5,(IF('Cenario_B.1.3'!$B$4=Base_Cenarios!$AW$6,Base_Cenarios!AX$6,Base_Cenarios!AX$7)))</f>
        <v>0.15</v>
      </c>
      <c r="J46" s="114">
        <f>IF($B$4=Base_Cenarios!$AW$5,Base_Cenarios!AY$5,(IF('Cenario_B.1.3'!$B$4=Base_Cenarios!$AW$6,Base_Cenarios!AY$6,Base_Cenarios!AY$7)))</f>
        <v>0.15584999999999999</v>
      </c>
      <c r="K46" s="114">
        <f>IF($B$4=Base_Cenarios!$AW$5,Base_Cenarios!AZ$5,(IF('Cenario_B.1.3'!$B$4=Base_Cenarios!$AW$6,Base_Cenarios!AZ$6,Base_Cenarios!AZ$7)))</f>
        <v>0.16192814999999999</v>
      </c>
      <c r="L46" s="114">
        <f>IF($B$4=Base_Cenarios!$AW$5,Base_Cenarios!BA$5,(IF('Cenario_B.1.3'!$B$4=Base_Cenarios!$AW$6,Base_Cenarios!BA$6,Base_Cenarios!BA$7)))</f>
        <v>0.16824334785</v>
      </c>
      <c r="M46" s="115">
        <v>0.5</v>
      </c>
      <c r="N46" s="115">
        <f t="shared" si="10"/>
        <v>0</v>
      </c>
      <c r="O46" s="115">
        <f t="shared" si="10"/>
        <v>0</v>
      </c>
      <c r="P46" s="115">
        <f t="shared" si="10"/>
        <v>0</v>
      </c>
      <c r="Q46" s="115">
        <f t="shared" si="10"/>
        <v>0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IF($B$4=Base_Cenarios!$AW$5,Base_Cenarios!AX$5,(IF('Cenario_B.1.3'!$B$4=Base_Cenarios!$AW$6,Base_Cenarios!AX$6,Base_Cenarios!AX$7)))</f>
        <v>0.15</v>
      </c>
      <c r="W46" s="116">
        <f>IF($B$4=Base_Cenarios!$AW$5,Base_Cenarios!AY$5,(IF('Cenario_B.1.3'!$B$4=Base_Cenarios!$AW$6,Base_Cenarios!AY$6,Base_Cenarios!AY$7)))</f>
        <v>0.15584999999999999</v>
      </c>
      <c r="X46" s="116">
        <f>IF($B$4=Base_Cenarios!$AW$5,Base_Cenarios!AZ$5,(IF('Cenario_B.1.3'!$B$4=Base_Cenarios!$AW$6,Base_Cenarios!AZ$6,Base_Cenarios!AZ$7)))</f>
        <v>0.16192814999999999</v>
      </c>
      <c r="Y46" s="116">
        <f>IF($B$4=Base_Cenarios!$AW$5,Base_Cenarios!BA$5,(IF('Cenario_B.1.3'!$B$4=Base_Cenarios!$AW$6,Base_Cenarios!BA$6,Base_Cenarios!BA$7)))</f>
        <v>0.16824334785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IF($B$4=Base_Cenarios!$AW$5,Base_Cenarios!AX$5,(IF('Cenario_B.1.3'!$B$4=Base_Cenarios!$AW$6,Base_Cenarios!AX$6,Base_Cenarios!AX$7)))</f>
        <v>0.15</v>
      </c>
      <c r="AE46" s="151">
        <f>IF($B$4=Base_Cenarios!$AW$5,Base_Cenarios!AY$5,(IF('Cenario_B.1.3'!$B$4=Base_Cenarios!$AW$6,Base_Cenarios!AY$6,Base_Cenarios!AY$7)))</f>
        <v>0.15584999999999999</v>
      </c>
      <c r="AF46" s="151">
        <f>IF($B$4=Base_Cenarios!$AW$5,Base_Cenarios!AZ$5,(IF('Cenario_B.1.3'!$B$4=Base_Cenarios!$AW$6,Base_Cenarios!AZ$6,Base_Cenarios!AZ$7)))</f>
        <v>0.16192814999999999</v>
      </c>
      <c r="AG46" s="151">
        <f>IF($B$4=Base_Cenarios!$AW$5,Base_Cenarios!BA$5,(IF('Cenario_B.1.3'!$B$4=Base_Cenarios!$AW$6,Base_Cenarios!BA$6,Base_Cenarios!BA$7)))</f>
        <v>0.16824334785</v>
      </c>
      <c r="AH46" s="142">
        <v>1</v>
      </c>
      <c r="AI46" s="118">
        <f t="shared" si="11"/>
        <v>0</v>
      </c>
      <c r="AJ46" s="118">
        <f t="shared" si="11"/>
        <v>0</v>
      </c>
      <c r="AK46" s="118">
        <f t="shared" si="11"/>
        <v>0</v>
      </c>
      <c r="AL46" s="118">
        <f t="shared" si="11"/>
        <v>0</v>
      </c>
      <c r="AM46" s="118">
        <f t="shared" si="12"/>
        <v>0</v>
      </c>
      <c r="AN46" s="118">
        <f t="shared" si="12"/>
        <v>0</v>
      </c>
      <c r="AO46" s="118">
        <f t="shared" si="12"/>
        <v>0</v>
      </c>
      <c r="AP46" s="118">
        <f t="shared" si="12"/>
        <v>0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0</v>
      </c>
      <c r="AV46" s="118">
        <f t="shared" si="14"/>
        <v>0</v>
      </c>
      <c r="AW46" s="118">
        <f t="shared" si="14"/>
        <v>0</v>
      </c>
      <c r="AX46" s="118">
        <f t="shared" si="14"/>
        <v>0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(IF($B$3=Base_Cenarios!$A$3,Base_Cenarios!G11,(IF('Cenario_B.1.3'!$B$3=Base_Cenarios!$Q$3,Base_Cenarios!W11,Base_Cenarios!AM11))))*12.1667</f>
        <v>45033531.379199997</v>
      </c>
      <c r="C47" s="111">
        <f>(IF($B$3=Base_Cenarios!$A$3,Base_Cenarios!H11,(IF('Cenario_B.1.3'!$B$3=Base_Cenarios!$Q$3,Base_Cenarios!X11,Base_Cenarios!AN11))))*12.1667</f>
        <v>45785933.914025433</v>
      </c>
      <c r="D47" s="111">
        <f>(IF($B$3=Base_Cenarios!$A$3,Base_Cenarios!I11,(IF('Cenario_B.1.3'!$B$3=Base_Cenarios!$Q$3,Base_Cenarios!Y11,Base_Cenarios!AO11))))*12.1667</f>
        <v>46134788.412420906</v>
      </c>
      <c r="E47" s="111">
        <f>(IF($B$3=Base_Cenarios!$A$3,Base_Cenarios!J11,(IF('Cenario_B.1.3'!$B$3=Base_Cenarios!$Q$3,Base_Cenarios!Z11,Base_Cenarios!AP11))))*12.1667</f>
        <v>44446865.235244177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IF($B$4=Base_Cenarios!$AW$5,Base_Cenarios!AX$5,(IF('Cenario_B.1.3'!$B$4=Base_Cenarios!$AW$6,Base_Cenarios!AX$6,Base_Cenarios!AX$7)))</f>
        <v>0.15</v>
      </c>
      <c r="J47" s="114">
        <f>IF($B$4=Base_Cenarios!$AW$5,Base_Cenarios!AY$5,(IF('Cenario_B.1.3'!$B$4=Base_Cenarios!$AW$6,Base_Cenarios!AY$6,Base_Cenarios!AY$7)))</f>
        <v>0.15584999999999999</v>
      </c>
      <c r="K47" s="114">
        <f>IF($B$4=Base_Cenarios!$AW$5,Base_Cenarios!AZ$5,(IF('Cenario_B.1.3'!$B$4=Base_Cenarios!$AW$6,Base_Cenarios!AZ$6,Base_Cenarios!AZ$7)))</f>
        <v>0.16192814999999999</v>
      </c>
      <c r="L47" s="114">
        <f>IF($B$4=Base_Cenarios!$AW$5,Base_Cenarios!BA$5,(IF('Cenario_B.1.3'!$B$4=Base_Cenarios!$AW$6,Base_Cenarios!BA$6,Base_Cenarios!BA$7)))</f>
        <v>0.16824334785</v>
      </c>
      <c r="M47" s="115">
        <v>0.5</v>
      </c>
      <c r="N47" s="115">
        <f t="shared" si="10"/>
        <v>45033531.379199997</v>
      </c>
      <c r="O47" s="115">
        <f t="shared" si="10"/>
        <v>45785933.914025433</v>
      </c>
      <c r="P47" s="115">
        <f t="shared" si="10"/>
        <v>46134788.412420906</v>
      </c>
      <c r="Q47" s="115">
        <f t="shared" si="10"/>
        <v>44446865.235244177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IF($B$4=Base_Cenarios!$AW$5,Base_Cenarios!AX$5,(IF('Cenario_B.1.3'!$B$4=Base_Cenarios!$AW$6,Base_Cenarios!AX$6,Base_Cenarios!AX$7)))</f>
        <v>0.15</v>
      </c>
      <c r="W47" s="116">
        <f>IF($B$4=Base_Cenarios!$AW$5,Base_Cenarios!AY$5,(IF('Cenario_B.1.3'!$B$4=Base_Cenarios!$AW$6,Base_Cenarios!AY$6,Base_Cenarios!AY$7)))</f>
        <v>0.15584999999999999</v>
      </c>
      <c r="X47" s="116">
        <f>IF($B$4=Base_Cenarios!$AW$5,Base_Cenarios!AZ$5,(IF('Cenario_B.1.3'!$B$4=Base_Cenarios!$AW$6,Base_Cenarios!AZ$6,Base_Cenarios!AZ$7)))</f>
        <v>0.16192814999999999</v>
      </c>
      <c r="Y47" s="116">
        <f>IF($B$4=Base_Cenarios!$AW$5,Base_Cenarios!BA$5,(IF('Cenario_B.1.3'!$B$4=Base_Cenarios!$AW$6,Base_Cenarios!BA$6,Base_Cenarios!BA$7)))</f>
        <v>0.16824334785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IF($B$4=Base_Cenarios!$AW$5,Base_Cenarios!AX$5,(IF('Cenario_B.1.3'!$B$4=Base_Cenarios!$AW$6,Base_Cenarios!AX$6,Base_Cenarios!AX$7)))</f>
        <v>0.15</v>
      </c>
      <c r="AE47" s="151">
        <f>IF($B$4=Base_Cenarios!$AW$5,Base_Cenarios!AY$5,(IF('Cenario_B.1.3'!$B$4=Base_Cenarios!$AW$6,Base_Cenarios!AY$6,Base_Cenarios!AY$7)))</f>
        <v>0.15584999999999999</v>
      </c>
      <c r="AF47" s="151">
        <f>IF($B$4=Base_Cenarios!$AW$5,Base_Cenarios!AZ$5,(IF('Cenario_B.1.3'!$B$4=Base_Cenarios!$AW$6,Base_Cenarios!AZ$6,Base_Cenarios!AZ$7)))</f>
        <v>0.16192814999999999</v>
      </c>
      <c r="AG47" s="151">
        <f>IF($B$4=Base_Cenarios!$AW$5,Base_Cenarios!BA$5,(IF('Cenario_B.1.3'!$B$4=Base_Cenarios!$AW$6,Base_Cenarios!BA$6,Base_Cenarios!BA$7)))</f>
        <v>0.16824334785</v>
      </c>
      <c r="AH47" s="142">
        <v>1</v>
      </c>
      <c r="AI47" s="118">
        <f t="shared" si="11"/>
        <v>6417278.2215359984</v>
      </c>
      <c r="AJ47" s="118">
        <f t="shared" si="11"/>
        <v>6778950.9104758203</v>
      </c>
      <c r="AK47" s="118">
        <f t="shared" si="11"/>
        <v>7096994.8913515164</v>
      </c>
      <c r="AL47" s="118">
        <f t="shared" si="11"/>
        <v>7103994.9381844951</v>
      </c>
      <c r="AM47" s="118">
        <f>IF(N47&gt;0,(N47-R47)*V47*(B47/N47)*$M47,0)</f>
        <v>3377514.8534399997</v>
      </c>
      <c r="AN47" s="118">
        <f t="shared" si="12"/>
        <v>3567868.9002504316</v>
      </c>
      <c r="AO47" s="118">
        <f t="shared" si="12"/>
        <v>3735260.4691323768</v>
      </c>
      <c r="AP47" s="118">
        <f t="shared" si="12"/>
        <v>3738944.7043076293</v>
      </c>
      <c r="AQ47" s="118">
        <f t="shared" si="15"/>
        <v>80639.133551999941</v>
      </c>
      <c r="AR47" s="118">
        <f t="shared" si="13"/>
        <v>86289.840475444274</v>
      </c>
      <c r="AS47" s="118">
        <f t="shared" si="13"/>
        <v>91521.69715794173</v>
      </c>
      <c r="AT47" s="118">
        <f t="shared" si="13"/>
        <v>96366.520795989258</v>
      </c>
      <c r="AU47" s="118">
        <f t="shared" si="14"/>
        <v>9875432.2085279971</v>
      </c>
      <c r="AV47" s="118">
        <f t="shared" si="14"/>
        <v>10433109.651201697</v>
      </c>
      <c r="AW47" s="118">
        <f t="shared" si="14"/>
        <v>10923777.057641834</v>
      </c>
      <c r="AX47" s="118">
        <f t="shared" si="14"/>
        <v>10939306.163288113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(IF($B$3=Base_Cenarios!$A$3,Base_Cenarios!G12,(IF('Cenario_B.1.3'!$B$3=Base_Cenarios!$Q$3,Base_Cenarios!W12,Base_Cenarios!AM12))))*12.1667</f>
        <v>0</v>
      </c>
      <c r="C48" s="111">
        <f>(IF($B$3=Base_Cenarios!$A$3,Base_Cenarios!H12,(IF('Cenario_B.1.3'!$B$3=Base_Cenarios!$Q$3,Base_Cenarios!X12,Base_Cenarios!AN12))))*12.1667</f>
        <v>0</v>
      </c>
      <c r="D48" s="111">
        <f>(IF($B$3=Base_Cenarios!$A$3,Base_Cenarios!I12,(IF('Cenario_B.1.3'!$B$3=Base_Cenarios!$Q$3,Base_Cenarios!Y12,Base_Cenarios!AO12))))*12.1667</f>
        <v>0</v>
      </c>
      <c r="E48" s="111">
        <f>(IF($B$3=Base_Cenarios!$A$3,Base_Cenarios!J12,(IF('Cenario_B.1.3'!$B$3=Base_Cenarios!$Q$3,Base_Cenarios!Z12,Base_Cenarios!AP12))))*12.1667</f>
        <v>0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IF($B$4=Base_Cenarios!$AW$5,Base_Cenarios!AX$5,(IF('Cenario_B.1.3'!$B$4=Base_Cenarios!$AW$6,Base_Cenarios!AX$6,Base_Cenarios!AX$7)))</f>
        <v>0.15</v>
      </c>
      <c r="J48" s="114">
        <f>IF($B$4=Base_Cenarios!$AW$5,Base_Cenarios!AY$5,(IF('Cenario_B.1.3'!$B$4=Base_Cenarios!$AW$6,Base_Cenarios!AY$6,Base_Cenarios!AY$7)))</f>
        <v>0.15584999999999999</v>
      </c>
      <c r="K48" s="114">
        <f>IF($B$4=Base_Cenarios!$AW$5,Base_Cenarios!AZ$5,(IF('Cenario_B.1.3'!$B$4=Base_Cenarios!$AW$6,Base_Cenarios!AZ$6,Base_Cenarios!AZ$7)))</f>
        <v>0.16192814999999999</v>
      </c>
      <c r="L48" s="114">
        <f>IF($B$4=Base_Cenarios!$AW$5,Base_Cenarios!BA$5,(IF('Cenario_B.1.3'!$B$4=Base_Cenarios!$AW$6,Base_Cenarios!BA$6,Base_Cenarios!BA$7)))</f>
        <v>0.16824334785</v>
      </c>
      <c r="M48" s="115">
        <v>0.5</v>
      </c>
      <c r="N48" s="115">
        <f t="shared" si="10"/>
        <v>0</v>
      </c>
      <c r="O48" s="115">
        <f t="shared" si="10"/>
        <v>0</v>
      </c>
      <c r="P48" s="115">
        <f t="shared" si="10"/>
        <v>0</v>
      </c>
      <c r="Q48" s="115">
        <f t="shared" si="10"/>
        <v>0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IF($B$4=Base_Cenarios!$AW$5,Base_Cenarios!AX$5,(IF('Cenario_B.1.3'!$B$4=Base_Cenarios!$AW$6,Base_Cenarios!AX$6,Base_Cenarios!AX$7)))</f>
        <v>0.15</v>
      </c>
      <c r="W48" s="116">
        <f>IF($B$4=Base_Cenarios!$AW$5,Base_Cenarios!AY$5,(IF('Cenario_B.1.3'!$B$4=Base_Cenarios!$AW$6,Base_Cenarios!AY$6,Base_Cenarios!AY$7)))</f>
        <v>0.15584999999999999</v>
      </c>
      <c r="X48" s="116">
        <f>IF($B$4=Base_Cenarios!$AW$5,Base_Cenarios!AZ$5,(IF('Cenario_B.1.3'!$B$4=Base_Cenarios!$AW$6,Base_Cenarios!AZ$6,Base_Cenarios!AZ$7)))</f>
        <v>0.16192814999999999</v>
      </c>
      <c r="Y48" s="116">
        <f>IF($B$4=Base_Cenarios!$AW$5,Base_Cenarios!BA$5,(IF('Cenario_B.1.3'!$B$4=Base_Cenarios!$AW$6,Base_Cenarios!BA$6,Base_Cenarios!BA$7)))</f>
        <v>0.16824334785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IF($B$4=Base_Cenarios!$AW$5,Base_Cenarios!AX$5,(IF('Cenario_B.1.3'!$B$4=Base_Cenarios!$AW$6,Base_Cenarios!AX$6,Base_Cenarios!AX$7)))</f>
        <v>0.15</v>
      </c>
      <c r="AE48" s="151">
        <f>IF($B$4=Base_Cenarios!$AW$5,Base_Cenarios!AY$5,(IF('Cenario_B.1.3'!$B$4=Base_Cenarios!$AW$6,Base_Cenarios!AY$6,Base_Cenarios!AY$7)))</f>
        <v>0.15584999999999999</v>
      </c>
      <c r="AF48" s="151">
        <f>IF($B$4=Base_Cenarios!$AW$5,Base_Cenarios!AZ$5,(IF('Cenario_B.1.3'!$B$4=Base_Cenarios!$AW$6,Base_Cenarios!AZ$6,Base_Cenarios!AZ$7)))</f>
        <v>0.16192814999999999</v>
      </c>
      <c r="AG48" s="151">
        <f>IF($B$4=Base_Cenarios!$AW$5,Base_Cenarios!BA$5,(IF('Cenario_B.1.3'!$B$4=Base_Cenarios!$AW$6,Base_Cenarios!BA$6,Base_Cenarios!BA$7)))</f>
        <v>0.16824334785</v>
      </c>
      <c r="AH48" s="142">
        <v>1</v>
      </c>
      <c r="AI48" s="118">
        <f t="shared" si="11"/>
        <v>0</v>
      </c>
      <c r="AJ48" s="118">
        <f t="shared" si="11"/>
        <v>0</v>
      </c>
      <c r="AK48" s="118">
        <f t="shared" si="11"/>
        <v>0</v>
      </c>
      <c r="AL48" s="118">
        <f t="shared" si="11"/>
        <v>0</v>
      </c>
      <c r="AM48" s="118">
        <f t="shared" si="12"/>
        <v>0</v>
      </c>
      <c r="AN48" s="118">
        <f t="shared" si="12"/>
        <v>0</v>
      </c>
      <c r="AO48" s="118">
        <f t="shared" si="12"/>
        <v>0</v>
      </c>
      <c r="AP48" s="118">
        <f t="shared" si="12"/>
        <v>0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0</v>
      </c>
      <c r="AV48" s="118">
        <f t="shared" si="14"/>
        <v>0</v>
      </c>
      <c r="AW48" s="118">
        <f t="shared" si="14"/>
        <v>0</v>
      </c>
      <c r="AX48" s="118">
        <f t="shared" si="14"/>
        <v>0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(IF($B$3=Base_Cenarios!$A$3,Base_Cenarios!G13,(IF('Cenario_B.1.3'!$B$3=Base_Cenarios!$Q$3,Base_Cenarios!W13,Base_Cenarios!AM13))))*12.1667</f>
        <v>0</v>
      </c>
      <c r="C49" s="111">
        <f>(IF($B$3=Base_Cenarios!$A$3,Base_Cenarios!H13,(IF('Cenario_B.1.3'!$B$3=Base_Cenarios!$Q$3,Base_Cenarios!X13,Base_Cenarios!AN13))))*12.1667</f>
        <v>0</v>
      </c>
      <c r="D49" s="111">
        <f>(IF($B$3=Base_Cenarios!$A$3,Base_Cenarios!I13,(IF('Cenario_B.1.3'!$B$3=Base_Cenarios!$Q$3,Base_Cenarios!Y13,Base_Cenarios!AO13))))*12.1667</f>
        <v>0</v>
      </c>
      <c r="E49" s="111">
        <f>(IF($B$3=Base_Cenarios!$A$3,Base_Cenarios!J13,(IF('Cenario_B.1.3'!$B$3=Base_Cenarios!$Q$3,Base_Cenarios!Z13,Base_Cenarios!AP13))))*12.1667</f>
        <v>0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IF($B$4=Base_Cenarios!$AW$5,Base_Cenarios!AX$5,(IF('Cenario_B.1.3'!$B$4=Base_Cenarios!$AW$6,Base_Cenarios!AX$6,Base_Cenarios!AX$7)))</f>
        <v>0.15</v>
      </c>
      <c r="J49" s="114">
        <f>IF($B$4=Base_Cenarios!$AW$5,Base_Cenarios!AY$5,(IF('Cenario_B.1.3'!$B$4=Base_Cenarios!$AW$6,Base_Cenarios!AY$6,Base_Cenarios!AY$7)))</f>
        <v>0.15584999999999999</v>
      </c>
      <c r="K49" s="114">
        <f>IF($B$4=Base_Cenarios!$AW$5,Base_Cenarios!AZ$5,(IF('Cenario_B.1.3'!$B$4=Base_Cenarios!$AW$6,Base_Cenarios!AZ$6,Base_Cenarios!AZ$7)))</f>
        <v>0.16192814999999999</v>
      </c>
      <c r="L49" s="114">
        <f>IF($B$4=Base_Cenarios!$AW$5,Base_Cenarios!BA$5,(IF('Cenario_B.1.3'!$B$4=Base_Cenarios!$AW$6,Base_Cenarios!BA$6,Base_Cenarios!BA$7)))</f>
        <v>0.16824334785</v>
      </c>
      <c r="M49" s="115">
        <v>0.5</v>
      </c>
      <c r="N49" s="115">
        <f t="shared" si="10"/>
        <v>0</v>
      </c>
      <c r="O49" s="115">
        <f t="shared" si="10"/>
        <v>0</v>
      </c>
      <c r="P49" s="115">
        <f t="shared" si="10"/>
        <v>0</v>
      </c>
      <c r="Q49" s="115">
        <f t="shared" si="10"/>
        <v>0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IF($B$4=Base_Cenarios!$AW$5,Base_Cenarios!AX$5,(IF('Cenario_B.1.3'!$B$4=Base_Cenarios!$AW$6,Base_Cenarios!AX$6,Base_Cenarios!AX$7)))</f>
        <v>0.15</v>
      </c>
      <c r="W49" s="116">
        <f>IF($B$4=Base_Cenarios!$AW$5,Base_Cenarios!AY$5,(IF('Cenario_B.1.3'!$B$4=Base_Cenarios!$AW$6,Base_Cenarios!AY$6,Base_Cenarios!AY$7)))</f>
        <v>0.15584999999999999</v>
      </c>
      <c r="X49" s="116">
        <f>IF($B$4=Base_Cenarios!$AW$5,Base_Cenarios!AZ$5,(IF('Cenario_B.1.3'!$B$4=Base_Cenarios!$AW$6,Base_Cenarios!AZ$6,Base_Cenarios!AZ$7)))</f>
        <v>0.16192814999999999</v>
      </c>
      <c r="Y49" s="116">
        <f>IF($B$4=Base_Cenarios!$AW$5,Base_Cenarios!BA$5,(IF('Cenario_B.1.3'!$B$4=Base_Cenarios!$AW$6,Base_Cenarios!BA$6,Base_Cenarios!BA$7)))</f>
        <v>0.16824334785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IF($B$4=Base_Cenarios!$AW$5,Base_Cenarios!AX$5,(IF('Cenario_B.1.3'!$B$4=Base_Cenarios!$AW$6,Base_Cenarios!AX$6,Base_Cenarios!AX$7)))</f>
        <v>0.15</v>
      </c>
      <c r="AE49" s="151">
        <f>IF($B$4=Base_Cenarios!$AW$5,Base_Cenarios!AY$5,(IF('Cenario_B.1.3'!$B$4=Base_Cenarios!$AW$6,Base_Cenarios!AY$6,Base_Cenarios!AY$7)))</f>
        <v>0.15584999999999999</v>
      </c>
      <c r="AF49" s="151">
        <f>IF($B$4=Base_Cenarios!$AW$5,Base_Cenarios!AZ$5,(IF('Cenario_B.1.3'!$B$4=Base_Cenarios!$AW$6,Base_Cenarios!AZ$6,Base_Cenarios!AZ$7)))</f>
        <v>0.16192814999999999</v>
      </c>
      <c r="AG49" s="151">
        <f>IF($B$4=Base_Cenarios!$AW$5,Base_Cenarios!BA$5,(IF('Cenario_B.1.3'!$B$4=Base_Cenarios!$AW$6,Base_Cenarios!BA$6,Base_Cenarios!BA$7)))</f>
        <v>0.16824334785</v>
      </c>
      <c r="AH49" s="142">
        <v>1</v>
      </c>
      <c r="AI49" s="118">
        <f t="shared" si="11"/>
        <v>0</v>
      </c>
      <c r="AJ49" s="118">
        <f t="shared" si="11"/>
        <v>0</v>
      </c>
      <c r="AK49" s="118">
        <f t="shared" si="11"/>
        <v>0</v>
      </c>
      <c r="AL49" s="118">
        <f t="shared" si="11"/>
        <v>0</v>
      </c>
      <c r="AM49" s="118">
        <f t="shared" si="12"/>
        <v>0</v>
      </c>
      <c r="AN49" s="118">
        <f t="shared" si="12"/>
        <v>0</v>
      </c>
      <c r="AO49" s="118">
        <f t="shared" si="12"/>
        <v>0</v>
      </c>
      <c r="AP49" s="118">
        <f t="shared" si="12"/>
        <v>0</v>
      </c>
      <c r="AQ49" s="118">
        <f t="shared" si="15"/>
        <v>4257.3599999999997</v>
      </c>
      <c r="AR49" s="118">
        <f t="shared" si="13"/>
        <v>4784.0712552273117</v>
      </c>
      <c r="AS49" s="118">
        <f t="shared" si="13"/>
        <v>5324.9083167897352</v>
      </c>
      <c r="AT49" s="118">
        <f t="shared" si="13"/>
        <v>5861.1260255661891</v>
      </c>
      <c r="AU49" s="118">
        <f t="shared" si="14"/>
        <v>4257.3599999999997</v>
      </c>
      <c r="AV49" s="118">
        <f t="shared" si="14"/>
        <v>4784.0712552273117</v>
      </c>
      <c r="AW49" s="118">
        <f t="shared" si="14"/>
        <v>5324.9083167897352</v>
      </c>
      <c r="AX49" s="118">
        <f t="shared" si="14"/>
        <v>5861.1260255661891</v>
      </c>
      <c r="AY49" s="104"/>
      <c r="AZ49" s="104"/>
      <c r="BA49" s="104"/>
    </row>
    <row r="50" spans="1:53">
      <c r="AH50" s="86" t="s">
        <v>125</v>
      </c>
      <c r="AI50" s="132">
        <f>SUM(AI44:AI49)</f>
        <v>6417278.2215359984</v>
      </c>
      <c r="AJ50" s="132">
        <f t="shared" ref="AJ50:AX50" si="16">SUM(AJ44:AJ49)</f>
        <v>6778950.9104758203</v>
      </c>
      <c r="AK50" s="132">
        <f t="shared" si="16"/>
        <v>7096994.8913515164</v>
      </c>
      <c r="AL50" s="132">
        <f t="shared" si="16"/>
        <v>7103994.9381844951</v>
      </c>
      <c r="AM50" s="132">
        <f t="shared" si="16"/>
        <v>3377514.8534399997</v>
      </c>
      <c r="AN50" s="132">
        <f t="shared" si="16"/>
        <v>3567868.9002504316</v>
      </c>
      <c r="AO50" s="132">
        <f t="shared" si="16"/>
        <v>3735260.4691323768</v>
      </c>
      <c r="AP50" s="132">
        <f t="shared" si="16"/>
        <v>3738944.7043076293</v>
      </c>
      <c r="AQ50" s="132">
        <f t="shared" si="16"/>
        <v>84896.493551999942</v>
      </c>
      <c r="AR50" s="132">
        <f t="shared" si="16"/>
        <v>91073.911730671593</v>
      </c>
      <c r="AS50" s="132">
        <f t="shared" si="16"/>
        <v>96846.605474731463</v>
      </c>
      <c r="AT50" s="132">
        <f t="shared" si="16"/>
        <v>102227.64682155545</v>
      </c>
      <c r="AU50" s="132">
        <f t="shared" si="16"/>
        <v>9879689.5685279965</v>
      </c>
      <c r="AV50" s="132">
        <f t="shared" si="16"/>
        <v>10437893.722456925</v>
      </c>
      <c r="AW50" s="132">
        <f t="shared" si="16"/>
        <v>10929101.965958623</v>
      </c>
      <c r="AX50" s="132">
        <f t="shared" si="16"/>
        <v>10945167.28931368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(IF($B$3=Base_Cenarios!$A$3,Base_Cenarios!G18,(IF('Cenario_B.1.3'!$B$3=Base_Cenarios!$Q$3,Base_Cenarios!W18,Base_Cenarios!AM18))))*12.1667</f>
        <v>0</v>
      </c>
      <c r="C60" s="110">
        <f>(IF($B$3=Base_Cenarios!$A$3,Base_Cenarios!H18,(IF('Cenario_B.1.3'!$B$3=Base_Cenarios!$Q$3,Base_Cenarios!X18,Base_Cenarios!AN18))))*12.1667</f>
        <v>0</v>
      </c>
      <c r="D60" s="110">
        <f>(IF($B$3=Base_Cenarios!$A$3,Base_Cenarios!I18,(IF('Cenario_B.1.3'!$B$3=Base_Cenarios!$Q$3,Base_Cenarios!Y18,Base_Cenarios!AO18))))*12.1667</f>
        <v>0</v>
      </c>
      <c r="E60" s="110">
        <f>(IF($B$3=Base_Cenarios!$A$3,Base_Cenarios!J18,(IF('Cenario_B.1.3'!$B$3=Base_Cenarios!$Q$3,Base_Cenarios!Z18,Base_Cenarios!AP18))))*12.1667</f>
        <v>0</v>
      </c>
      <c r="F60" s="112">
        <v>1</v>
      </c>
      <c r="G60" s="114">
        <f>IF($B$4=Base_Cenarios!$AW$5,Base_Cenarios!AX$5,(IF('Cenario_B.1.3'!$B$4=Base_Cenarios!$AW$6,Base_Cenarios!AX$6,Base_Cenarios!AX$7)))</f>
        <v>0.15</v>
      </c>
      <c r="H60" s="114">
        <f>IF($B$4=Base_Cenarios!$AW$5,Base_Cenarios!AY$5,(IF('Cenario_B.1.3'!$B$4=Base_Cenarios!$AW$6,Base_Cenarios!AY$6,Base_Cenarios!AY$7)))</f>
        <v>0.15584999999999999</v>
      </c>
      <c r="I60" s="114">
        <f>IF($B$4=Base_Cenarios!$AW$5,Base_Cenarios!AZ$5,(IF('Cenario_B.1.3'!$B$4=Base_Cenarios!$AW$6,Base_Cenarios!AZ$6,Base_Cenarios!AZ$7)))</f>
        <v>0.16192814999999999</v>
      </c>
      <c r="J60" s="114">
        <f>IF($B$4=Base_Cenarios!$AW$5,Base_Cenarios!BA$5,(IF('Cenario_B.1.3'!$B$4=Base_Cenarios!$AW$6,Base_Cenarios!BA$6,Base_Cenarios!BA$7)))</f>
        <v>0.16824334785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IF($B$4=Base_Cenarios!$AW$5,Base_Cenarios!AX$5,(IF('Cenario_B.1.3'!$B$4=Base_Cenarios!$AW$6,Base_Cenarios!AX$6,Base_Cenarios!AX$7)))</f>
        <v>0.15</v>
      </c>
      <c r="T60" s="116">
        <f>IF($B$4=Base_Cenarios!$AW$5,Base_Cenarios!AY$5,(IF('Cenario_B.1.3'!$B$4=Base_Cenarios!$AW$6,Base_Cenarios!AY$6,Base_Cenarios!AY$7)))</f>
        <v>0.15584999999999999</v>
      </c>
      <c r="U60" s="116">
        <f>IF($B$4=Base_Cenarios!$AW$5,Base_Cenarios!AZ$5,(IF('Cenario_B.1.3'!$B$4=Base_Cenarios!$AW$6,Base_Cenarios!AZ$6,Base_Cenarios!AZ$7)))</f>
        <v>0.16192814999999999</v>
      </c>
      <c r="V60" s="116">
        <f>IF($B$4=Base_Cenarios!$AW$5,Base_Cenarios!BA$5,(IF('Cenario_B.1.3'!$B$4=Base_Cenarios!$AW$6,Base_Cenarios!BA$6,Base_Cenarios!BA$7)))</f>
        <v>0.16824334785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(IF($B$3=Base_Cenarios!$A$3,Base_Cenarios!G19,(IF('Cenario_B.1.3'!$B$3=Base_Cenarios!$Q$3,Base_Cenarios!W19,Base_Cenarios!AM19))))*12.1667</f>
        <v>0</v>
      </c>
      <c r="C61" s="110">
        <f>(IF($B$3=Base_Cenarios!$A$3,Base_Cenarios!H19,(IF('Cenario_B.1.3'!$B$3=Base_Cenarios!$Q$3,Base_Cenarios!X19,Base_Cenarios!AN19))))*12.1667</f>
        <v>0</v>
      </c>
      <c r="D61" s="110">
        <f>(IF($B$3=Base_Cenarios!$A$3,Base_Cenarios!I19,(IF('Cenario_B.1.3'!$B$3=Base_Cenarios!$Q$3,Base_Cenarios!Y19,Base_Cenarios!AO19))))*12.1667</f>
        <v>0</v>
      </c>
      <c r="E61" s="110">
        <f>(IF($B$3=Base_Cenarios!$A$3,Base_Cenarios!J19,(IF('Cenario_B.1.3'!$B$3=Base_Cenarios!$Q$3,Base_Cenarios!Z19,Base_Cenarios!AP19))))*12.1667</f>
        <v>0</v>
      </c>
      <c r="F61" s="112">
        <v>1</v>
      </c>
      <c r="G61" s="114">
        <f>IF($B$4=Base_Cenarios!$AW$5,Base_Cenarios!AX$5,(IF('Cenario_B.1.3'!$B$4=Base_Cenarios!$AW$6,Base_Cenarios!AX$6,Base_Cenarios!AX$7)))</f>
        <v>0.15</v>
      </c>
      <c r="H61" s="114">
        <f>IF($B$4=Base_Cenarios!$AW$5,Base_Cenarios!AY$5,(IF('Cenario_B.1.3'!$B$4=Base_Cenarios!$AW$6,Base_Cenarios!AY$6,Base_Cenarios!AY$7)))</f>
        <v>0.15584999999999999</v>
      </c>
      <c r="I61" s="114">
        <f>IF($B$4=Base_Cenarios!$AW$5,Base_Cenarios!AZ$5,(IF('Cenario_B.1.3'!$B$4=Base_Cenarios!$AW$6,Base_Cenarios!AZ$6,Base_Cenarios!AZ$7)))</f>
        <v>0.16192814999999999</v>
      </c>
      <c r="J61" s="114">
        <f>IF($B$4=Base_Cenarios!$AW$5,Base_Cenarios!BA$5,(IF('Cenario_B.1.3'!$B$4=Base_Cenarios!$AW$6,Base_Cenarios!BA$6,Base_Cenarios!BA$7)))</f>
        <v>0.16824334785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IF($B$4=Base_Cenarios!$AW$5,Base_Cenarios!AX$5,(IF('Cenario_B.1.3'!$B$4=Base_Cenarios!$AW$6,Base_Cenarios!AX$6,Base_Cenarios!AX$7)))</f>
        <v>0.15</v>
      </c>
      <c r="T61" s="116">
        <f>IF($B$4=Base_Cenarios!$AW$5,Base_Cenarios!AY$5,(IF('Cenario_B.1.3'!$B$4=Base_Cenarios!$AW$6,Base_Cenarios!AY$6,Base_Cenarios!AY$7)))</f>
        <v>0.15584999999999999</v>
      </c>
      <c r="U61" s="116">
        <f>IF($B$4=Base_Cenarios!$AW$5,Base_Cenarios!AZ$5,(IF('Cenario_B.1.3'!$B$4=Base_Cenarios!$AW$6,Base_Cenarios!AZ$6,Base_Cenarios!AZ$7)))</f>
        <v>0.16192814999999999</v>
      </c>
      <c r="V61" s="116">
        <f>IF($B$4=Base_Cenarios!$AW$5,Base_Cenarios!BA$5,(IF('Cenario_B.1.3'!$B$4=Base_Cenarios!$AW$6,Base_Cenarios!BA$6,Base_Cenarios!BA$7)))</f>
        <v>0.16824334785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(IF($B$3=Base_Cenarios!$A$3,Base_Cenarios!G20,(IF('Cenario_B.1.3'!$B$3=Base_Cenarios!$Q$3,Base_Cenarios!W20,Base_Cenarios!AM20))))*12.1667</f>
        <v>0</v>
      </c>
      <c r="C62" s="110">
        <f>(IF($B$3=Base_Cenarios!$A$3,Base_Cenarios!H20,(IF('Cenario_B.1.3'!$B$3=Base_Cenarios!$Q$3,Base_Cenarios!X20,Base_Cenarios!AN20))))*12.1667</f>
        <v>0</v>
      </c>
      <c r="D62" s="110">
        <f>(IF($B$3=Base_Cenarios!$A$3,Base_Cenarios!I20,(IF('Cenario_B.1.3'!$B$3=Base_Cenarios!$Q$3,Base_Cenarios!Y20,Base_Cenarios!AO20))))*12.1667</f>
        <v>0</v>
      </c>
      <c r="E62" s="110">
        <f>(IF($B$3=Base_Cenarios!$A$3,Base_Cenarios!J20,(IF('Cenario_B.1.3'!$B$3=Base_Cenarios!$Q$3,Base_Cenarios!Z20,Base_Cenarios!AP20))))*12.1667</f>
        <v>0</v>
      </c>
      <c r="F62" s="112">
        <v>1</v>
      </c>
      <c r="G62" s="114">
        <f>IF($B$4=Base_Cenarios!$AW$5,Base_Cenarios!AX$5,(IF('Cenario_B.1.3'!$B$4=Base_Cenarios!$AW$6,Base_Cenarios!AX$6,Base_Cenarios!AX$7)))</f>
        <v>0.15</v>
      </c>
      <c r="H62" s="114">
        <f>IF($B$4=Base_Cenarios!$AW$5,Base_Cenarios!AY$5,(IF('Cenario_B.1.3'!$B$4=Base_Cenarios!$AW$6,Base_Cenarios!AY$6,Base_Cenarios!AY$7)))</f>
        <v>0.15584999999999999</v>
      </c>
      <c r="I62" s="114">
        <f>IF($B$4=Base_Cenarios!$AW$5,Base_Cenarios!AZ$5,(IF('Cenario_B.1.3'!$B$4=Base_Cenarios!$AW$6,Base_Cenarios!AZ$6,Base_Cenarios!AZ$7)))</f>
        <v>0.16192814999999999</v>
      </c>
      <c r="J62" s="114">
        <f>IF($B$4=Base_Cenarios!$AW$5,Base_Cenarios!BA$5,(IF('Cenario_B.1.3'!$B$4=Base_Cenarios!$AW$6,Base_Cenarios!BA$6,Base_Cenarios!BA$7)))</f>
        <v>0.16824334785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IF($B$4=Base_Cenarios!$AW$5,Base_Cenarios!AX$5,(IF('Cenario_B.1.3'!$B$4=Base_Cenarios!$AW$6,Base_Cenarios!AX$6,Base_Cenarios!AX$7)))</f>
        <v>0.15</v>
      </c>
      <c r="T62" s="116">
        <f>IF($B$4=Base_Cenarios!$AW$5,Base_Cenarios!AY$5,(IF('Cenario_B.1.3'!$B$4=Base_Cenarios!$AW$6,Base_Cenarios!AY$6,Base_Cenarios!AY$7)))</f>
        <v>0.15584999999999999</v>
      </c>
      <c r="U62" s="116">
        <f>IF($B$4=Base_Cenarios!$AW$5,Base_Cenarios!AZ$5,(IF('Cenario_B.1.3'!$B$4=Base_Cenarios!$AW$6,Base_Cenarios!AZ$6,Base_Cenarios!AZ$7)))</f>
        <v>0.16192814999999999</v>
      </c>
      <c r="V62" s="116">
        <f>IF($B$4=Base_Cenarios!$AW$5,Base_Cenarios!BA$5,(IF('Cenario_B.1.3'!$B$4=Base_Cenarios!$AW$6,Base_Cenarios!BA$6,Base_Cenarios!BA$7)))</f>
        <v>0.16824334785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(IF($B$3=Base_Cenarios!$A$3,Base_Cenarios!G21,(IF('Cenario_B.1.3'!$B$3=Base_Cenarios!$Q$3,Base_Cenarios!W21,Base_Cenarios!AM21))))*12.1667</f>
        <v>0</v>
      </c>
      <c r="C63" s="110">
        <f>(IF($B$3=Base_Cenarios!$A$3,Base_Cenarios!H21,(IF('Cenario_B.1.3'!$B$3=Base_Cenarios!$Q$3,Base_Cenarios!X21,Base_Cenarios!AN21))))*12.1667</f>
        <v>0</v>
      </c>
      <c r="D63" s="110">
        <f>(IF($B$3=Base_Cenarios!$A$3,Base_Cenarios!I21,(IF('Cenario_B.1.3'!$B$3=Base_Cenarios!$Q$3,Base_Cenarios!Y21,Base_Cenarios!AO21))))*12.1667</f>
        <v>0</v>
      </c>
      <c r="E63" s="110">
        <f>(IF($B$3=Base_Cenarios!$A$3,Base_Cenarios!J21,(IF('Cenario_B.1.3'!$B$3=Base_Cenarios!$Q$3,Base_Cenarios!Z21,Base_Cenarios!AP21))))*12.1667</f>
        <v>0</v>
      </c>
      <c r="F63" s="112">
        <v>1</v>
      </c>
      <c r="G63" s="114">
        <f>IF($B$4=Base_Cenarios!$AW$5,Base_Cenarios!AX$5,(IF('Cenario_B.1.3'!$B$4=Base_Cenarios!$AW$6,Base_Cenarios!AX$6,Base_Cenarios!AX$7)))</f>
        <v>0.15</v>
      </c>
      <c r="H63" s="114">
        <f>IF($B$4=Base_Cenarios!$AW$5,Base_Cenarios!AY$5,(IF('Cenario_B.1.3'!$B$4=Base_Cenarios!$AW$6,Base_Cenarios!AY$6,Base_Cenarios!AY$7)))</f>
        <v>0.15584999999999999</v>
      </c>
      <c r="I63" s="114">
        <f>IF($B$4=Base_Cenarios!$AW$5,Base_Cenarios!AZ$5,(IF('Cenario_B.1.3'!$B$4=Base_Cenarios!$AW$6,Base_Cenarios!AZ$6,Base_Cenarios!AZ$7)))</f>
        <v>0.16192814999999999</v>
      </c>
      <c r="J63" s="114">
        <f>IF($B$4=Base_Cenarios!$AW$5,Base_Cenarios!BA$5,(IF('Cenario_B.1.3'!$B$4=Base_Cenarios!$AW$6,Base_Cenarios!BA$6,Base_Cenarios!BA$7)))</f>
        <v>0.16824334785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IF($B$4=Base_Cenarios!$AW$5,Base_Cenarios!AX$5,(IF('Cenario_B.1.3'!$B$4=Base_Cenarios!$AW$6,Base_Cenarios!AX$6,Base_Cenarios!AX$7)))</f>
        <v>0.15</v>
      </c>
      <c r="T63" s="116">
        <f>IF($B$4=Base_Cenarios!$AW$5,Base_Cenarios!AY$5,(IF('Cenario_B.1.3'!$B$4=Base_Cenarios!$AW$6,Base_Cenarios!AY$6,Base_Cenarios!AY$7)))</f>
        <v>0.15584999999999999</v>
      </c>
      <c r="U63" s="116">
        <f>IF($B$4=Base_Cenarios!$AW$5,Base_Cenarios!AZ$5,(IF('Cenario_B.1.3'!$B$4=Base_Cenarios!$AW$6,Base_Cenarios!AZ$6,Base_Cenarios!AZ$7)))</f>
        <v>0.16192814999999999</v>
      </c>
      <c r="V63" s="116">
        <f>IF($B$4=Base_Cenarios!$AW$5,Base_Cenarios!BA$5,(IF('Cenario_B.1.3'!$B$4=Base_Cenarios!$AW$6,Base_Cenarios!BA$6,Base_Cenarios!BA$7)))</f>
        <v>0.16824334785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(IF($B$3=Base_Cenarios!$A$3,Base_Cenarios!G22,(IF('Cenario_B.1.3'!$B$3=Base_Cenarios!$Q$3,Base_Cenarios!W22,Base_Cenarios!AM22))))*12.1667</f>
        <v>0</v>
      </c>
      <c r="C64" s="110">
        <f>(IF($B$3=Base_Cenarios!$A$3,Base_Cenarios!H22,(IF('Cenario_B.1.3'!$B$3=Base_Cenarios!$Q$3,Base_Cenarios!X22,Base_Cenarios!AN22))))*12.1667</f>
        <v>0</v>
      </c>
      <c r="D64" s="110">
        <f>(IF($B$3=Base_Cenarios!$A$3,Base_Cenarios!I22,(IF('Cenario_B.1.3'!$B$3=Base_Cenarios!$Q$3,Base_Cenarios!Y22,Base_Cenarios!AO22))))*12.1667</f>
        <v>0</v>
      </c>
      <c r="E64" s="110">
        <f>(IF($B$3=Base_Cenarios!$A$3,Base_Cenarios!J22,(IF('Cenario_B.1.3'!$B$3=Base_Cenarios!$Q$3,Base_Cenarios!Z22,Base_Cenarios!AP22))))*12.1667</f>
        <v>0</v>
      </c>
      <c r="F64" s="112">
        <v>1</v>
      </c>
      <c r="G64" s="114">
        <f>IF($B$4=Base_Cenarios!$AW$5,Base_Cenarios!AX$5,(IF('Cenario_B.1.3'!$B$4=Base_Cenarios!$AW$6,Base_Cenarios!AX$6,Base_Cenarios!AX$7)))</f>
        <v>0.15</v>
      </c>
      <c r="H64" s="114">
        <f>IF($B$4=Base_Cenarios!$AW$5,Base_Cenarios!AY$5,(IF('Cenario_B.1.3'!$B$4=Base_Cenarios!$AW$6,Base_Cenarios!AY$6,Base_Cenarios!AY$7)))</f>
        <v>0.15584999999999999</v>
      </c>
      <c r="I64" s="114">
        <f>IF($B$4=Base_Cenarios!$AW$5,Base_Cenarios!AZ$5,(IF('Cenario_B.1.3'!$B$4=Base_Cenarios!$AW$6,Base_Cenarios!AZ$6,Base_Cenarios!AZ$7)))</f>
        <v>0.16192814999999999</v>
      </c>
      <c r="J64" s="114">
        <f>IF($B$4=Base_Cenarios!$AW$5,Base_Cenarios!BA$5,(IF('Cenario_B.1.3'!$B$4=Base_Cenarios!$AW$6,Base_Cenarios!BA$6,Base_Cenarios!BA$7)))</f>
        <v>0.16824334785</v>
      </c>
      <c r="K64" s="115">
        <f t="shared" si="21"/>
        <v>0</v>
      </c>
      <c r="L64" s="115">
        <f t="shared" si="17"/>
        <v>0</v>
      </c>
      <c r="M64" s="115">
        <f t="shared" si="17"/>
        <v>0</v>
      </c>
      <c r="N64" s="115">
        <f t="shared" si="17"/>
        <v>0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IF($B$4=Base_Cenarios!$AW$5,Base_Cenarios!AX$5,(IF('Cenario_B.1.3'!$B$4=Base_Cenarios!$AW$6,Base_Cenarios!AX$6,Base_Cenarios!AX$7)))</f>
        <v>0.15</v>
      </c>
      <c r="T64" s="116">
        <f>IF($B$4=Base_Cenarios!$AW$5,Base_Cenarios!AY$5,(IF('Cenario_B.1.3'!$B$4=Base_Cenarios!$AW$6,Base_Cenarios!AY$6,Base_Cenarios!AY$7)))</f>
        <v>0.15584999999999999</v>
      </c>
      <c r="U64" s="116">
        <f>IF($B$4=Base_Cenarios!$AW$5,Base_Cenarios!AZ$5,(IF('Cenario_B.1.3'!$B$4=Base_Cenarios!$AW$6,Base_Cenarios!AZ$6,Base_Cenarios!AZ$7)))</f>
        <v>0.16192814999999999</v>
      </c>
      <c r="V64" s="116">
        <f>IF($B$4=Base_Cenarios!$AW$5,Base_Cenarios!BA$5,(IF('Cenario_B.1.3'!$B$4=Base_Cenarios!$AW$6,Base_Cenarios!BA$6,Base_Cenarios!BA$7)))</f>
        <v>0.16824334785</v>
      </c>
      <c r="W64" s="117">
        <v>1</v>
      </c>
      <c r="X64" s="140">
        <v>0.1</v>
      </c>
      <c r="Y64" s="118">
        <f t="shared" si="22"/>
        <v>0</v>
      </c>
      <c r="Z64" s="118">
        <f t="shared" si="18"/>
        <v>0</v>
      </c>
      <c r="AA64" s="118">
        <f t="shared" si="18"/>
        <v>0</v>
      </c>
      <c r="AB64" s="118">
        <f t="shared" si="18"/>
        <v>0</v>
      </c>
      <c r="AC64" s="118">
        <f t="shared" si="23"/>
        <v>0</v>
      </c>
      <c r="AD64" s="118">
        <f t="shared" si="19"/>
        <v>0</v>
      </c>
      <c r="AE64" s="118">
        <f t="shared" si="19"/>
        <v>0</v>
      </c>
      <c r="AF64" s="118">
        <f t="shared" si="19"/>
        <v>0</v>
      </c>
      <c r="AG64" s="118">
        <f t="shared" si="24"/>
        <v>0</v>
      </c>
      <c r="AH64" s="118">
        <f t="shared" si="20"/>
        <v>0</v>
      </c>
      <c r="AI64" s="118">
        <f t="shared" si="20"/>
        <v>0</v>
      </c>
      <c r="AJ64" s="118">
        <f t="shared" si="20"/>
        <v>0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(IF($B$3=Base_Cenarios!$A$3,Base_Cenarios!G23,(IF('Cenario_B.1.3'!$B$3=Base_Cenarios!$Q$3,Base_Cenarios!W23,Base_Cenarios!AM23))))*12.1667</f>
        <v>0</v>
      </c>
      <c r="C65" s="110">
        <f>(IF($B$3=Base_Cenarios!$A$3,Base_Cenarios!H23,(IF('Cenario_B.1.3'!$B$3=Base_Cenarios!$Q$3,Base_Cenarios!X23,Base_Cenarios!AN23))))*12.1667</f>
        <v>0</v>
      </c>
      <c r="D65" s="110">
        <f>(IF($B$3=Base_Cenarios!$A$3,Base_Cenarios!I23,(IF('Cenario_B.1.3'!$B$3=Base_Cenarios!$Q$3,Base_Cenarios!Y23,Base_Cenarios!AO23))))*12.1667</f>
        <v>0</v>
      </c>
      <c r="E65" s="110">
        <f>(IF($B$3=Base_Cenarios!$A$3,Base_Cenarios!J23,(IF('Cenario_B.1.3'!$B$3=Base_Cenarios!$Q$3,Base_Cenarios!Z23,Base_Cenarios!AP23))))*12.1667</f>
        <v>0</v>
      </c>
      <c r="F65" s="112">
        <v>1</v>
      </c>
      <c r="G65" s="114">
        <f>IF($B$4=Base_Cenarios!$AW$5,Base_Cenarios!AX$5,(IF('Cenario_B.1.3'!$B$4=Base_Cenarios!$AW$6,Base_Cenarios!AX$6,Base_Cenarios!AX$7)))</f>
        <v>0.15</v>
      </c>
      <c r="H65" s="114">
        <f>IF($B$4=Base_Cenarios!$AW$5,Base_Cenarios!AY$5,(IF('Cenario_B.1.3'!$B$4=Base_Cenarios!$AW$6,Base_Cenarios!AY$6,Base_Cenarios!AY$7)))</f>
        <v>0.15584999999999999</v>
      </c>
      <c r="I65" s="114">
        <f>IF($B$4=Base_Cenarios!$AW$5,Base_Cenarios!AZ$5,(IF('Cenario_B.1.3'!$B$4=Base_Cenarios!$AW$6,Base_Cenarios!AZ$6,Base_Cenarios!AZ$7)))</f>
        <v>0.16192814999999999</v>
      </c>
      <c r="J65" s="114">
        <f>IF($B$4=Base_Cenarios!$AW$5,Base_Cenarios!BA$5,(IF('Cenario_B.1.3'!$B$4=Base_Cenarios!$AW$6,Base_Cenarios!BA$6,Base_Cenarios!BA$7)))</f>
        <v>0.16824334785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IF($B$4=Base_Cenarios!$AW$5,Base_Cenarios!AX$5,(IF('Cenario_B.1.3'!$B$4=Base_Cenarios!$AW$6,Base_Cenarios!AX$6,Base_Cenarios!AX$7)))</f>
        <v>0.15</v>
      </c>
      <c r="T65" s="116">
        <f>IF($B$4=Base_Cenarios!$AW$5,Base_Cenarios!AY$5,(IF('Cenario_B.1.3'!$B$4=Base_Cenarios!$AW$6,Base_Cenarios!AY$6,Base_Cenarios!AY$7)))</f>
        <v>0.15584999999999999</v>
      </c>
      <c r="U65" s="116">
        <f>IF($B$4=Base_Cenarios!$AW$5,Base_Cenarios!AZ$5,(IF('Cenario_B.1.3'!$B$4=Base_Cenarios!$AW$6,Base_Cenarios!AZ$6,Base_Cenarios!AZ$7)))</f>
        <v>0.16192814999999999</v>
      </c>
      <c r="V65" s="116">
        <f>IF($B$4=Base_Cenarios!$AW$5,Base_Cenarios!BA$5,(IF('Cenario_B.1.3'!$B$4=Base_Cenarios!$AW$6,Base_Cenarios!BA$6,Base_Cenarios!BA$7)))</f>
        <v>0.16824334785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0</v>
      </c>
      <c r="Z66" s="132">
        <f t="shared" si="25"/>
        <v>0</v>
      </c>
      <c r="AA66" s="132">
        <f t="shared" si="25"/>
        <v>0</v>
      </c>
      <c r="AB66" s="132">
        <f t="shared" si="25"/>
        <v>0</v>
      </c>
      <c r="AC66" s="132">
        <f t="shared" si="25"/>
        <v>0</v>
      </c>
      <c r="AD66" s="132">
        <f t="shared" si="25"/>
        <v>0</v>
      </c>
      <c r="AE66" s="132">
        <f t="shared" si="25"/>
        <v>0</v>
      </c>
      <c r="AF66" s="132">
        <f t="shared" si="25"/>
        <v>0</v>
      </c>
      <c r="AG66" s="132">
        <f t="shared" si="25"/>
        <v>0</v>
      </c>
      <c r="AH66" s="132">
        <f t="shared" si="25"/>
        <v>0</v>
      </c>
      <c r="AI66" s="132">
        <f t="shared" si="25"/>
        <v>0</v>
      </c>
      <c r="AJ66" s="132">
        <f t="shared" si="25"/>
        <v>0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(IF($B$3=Base_Cenarios!$A$3,Base_Cenarios!G28,(IF('Cenario_B.1.3'!$B$3=Base_Cenarios!$Q$3,Base_Cenarios!W28,Base_Cenarios!AM28))))*12.1667</f>
        <v>0</v>
      </c>
      <c r="C72" s="111">
        <f>(IF($B$3=Base_Cenarios!$A$3,Base_Cenarios!H28,(IF('Cenario_B.1.3'!$B$3=Base_Cenarios!$Q$3,Base_Cenarios!X28,Base_Cenarios!AN28))))*12.1667</f>
        <v>0</v>
      </c>
      <c r="D72" s="111">
        <f>(IF($B$3=Base_Cenarios!$A$3,Base_Cenarios!I28,(IF('Cenario_B.1.3'!$B$3=Base_Cenarios!$Q$3,Base_Cenarios!Y28,Base_Cenarios!AO28))))*12.1667</f>
        <v>0</v>
      </c>
      <c r="E72" s="111">
        <f>(IF($B$3=Base_Cenarios!$A$3,Base_Cenarios!J28,(IF('Cenario_B.1.3'!$B$3=Base_Cenarios!$Q$3,Base_Cenarios!Z28,Base_Cenarios!AP28))))*12.1667</f>
        <v>0</v>
      </c>
      <c r="F72" s="112">
        <v>1</v>
      </c>
      <c r="G72" s="114">
        <f>IF($B$4=Base_Cenarios!$AW$5,Base_Cenarios!AX$5,(IF('Cenario_B.1.3'!$B$4=Base_Cenarios!$AW$6,Base_Cenarios!AX$6,Base_Cenarios!AX$7)))</f>
        <v>0.15</v>
      </c>
      <c r="H72" s="114">
        <f>IF($B$4=Base_Cenarios!$AW$5,Base_Cenarios!AY$5,(IF('Cenario_B.1.3'!$B$4=Base_Cenarios!$AW$6,Base_Cenarios!AY$6,Base_Cenarios!AY$7)))</f>
        <v>0.15584999999999999</v>
      </c>
      <c r="I72" s="114">
        <f>IF($B$4=Base_Cenarios!$AW$5,Base_Cenarios!AZ$5,(IF('Cenario_B.1.3'!$B$4=Base_Cenarios!$AW$6,Base_Cenarios!AZ$6,Base_Cenarios!AZ$7)))</f>
        <v>0.16192814999999999</v>
      </c>
      <c r="J72" s="114">
        <f>IF($B$4=Base_Cenarios!$AW$5,Base_Cenarios!BA$5,(IF('Cenario_B.1.3'!$B$4=Base_Cenarios!$AW$6,Base_Cenarios!BA$6,Base_Cenarios!BA$7)))</f>
        <v>0.16824334785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IF($B$4=Base_Cenarios!$AW$5,Base_Cenarios!AX$5,(IF('Cenario_B.1.3'!$B$4=Base_Cenarios!$AW$6,Base_Cenarios!AX$6,Base_Cenarios!AX$7)))</f>
        <v>0.15</v>
      </c>
      <c r="T72" s="116">
        <f>IF($B$4=Base_Cenarios!$AW$5,Base_Cenarios!AY$5,(IF('Cenario_B.1.3'!$B$4=Base_Cenarios!$AW$6,Base_Cenarios!AY$6,Base_Cenarios!AY$7)))</f>
        <v>0.15584999999999999</v>
      </c>
      <c r="U72" s="116">
        <f>IF($B$4=Base_Cenarios!$AW$5,Base_Cenarios!AZ$5,(IF('Cenario_B.1.3'!$B$4=Base_Cenarios!$AW$6,Base_Cenarios!AZ$6,Base_Cenarios!AZ$7)))</f>
        <v>0.16192814999999999</v>
      </c>
      <c r="V72" s="116">
        <f>IF($B$4=Base_Cenarios!$AW$5,Base_Cenarios!BA$5,(IF('Cenario_B.1.3'!$B$4=Base_Cenarios!$AW$6,Base_Cenarios!BA$6,Base_Cenarios!BA$7)))</f>
        <v>0.16824334785</v>
      </c>
      <c r="W72" s="141">
        <f>(IF($B$3=Base_Cenarios!$A$3,Base_Cenarios!L28,(IF('Cenario_B.1.3'!$B$3=Base_Cenarios!$Q$3,Base_Cenarios!AB28,Base_Cenarios!AR28))))*12</f>
        <v>0</v>
      </c>
      <c r="X72" s="141">
        <f>(IF($B$3=Base_Cenarios!$A$3,Base_Cenarios!M28,(IF('Cenario_B.1.3'!$B$3=Base_Cenarios!$Q$3,Base_Cenarios!AC28,Base_Cenarios!AS28))))*12</f>
        <v>0</v>
      </c>
      <c r="Y72" s="141">
        <f>(IF($B$3=Base_Cenarios!$A$3,Base_Cenarios!N28,(IF('Cenario_B.1.3'!$B$3=Base_Cenarios!$Q$3,Base_Cenarios!AD28,Base_Cenarios!AT28))))*12</f>
        <v>0</v>
      </c>
      <c r="Z72" s="141">
        <f>(IF($B$3=Base_Cenarios!$A$3,Base_Cenarios!O28,(IF('Cenario_B.1.3'!$B$3=Base_Cenarios!$Q$3,Base_Cenarios!AE28,Base_Cenarios!AU28))))*12</f>
        <v>0</v>
      </c>
      <c r="AA72" s="150">
        <f>IF($B$4=Base_Cenarios!$AW$5,Base_Cenarios!AX$5,(IF('Cenario_B.1.3'!$B$4=Base_Cenarios!$AW$6,Base_Cenarios!AX$6,Base_Cenarios!AX$7)))</f>
        <v>0.15</v>
      </c>
      <c r="AB72" s="150">
        <f>IF($B$4=Base_Cenarios!$AW$5,Base_Cenarios!AY$5,(IF('Cenario_B.1.3'!$B$4=Base_Cenarios!$AW$6,Base_Cenarios!AY$6,Base_Cenarios!AY$7)))</f>
        <v>0.15584999999999999</v>
      </c>
      <c r="AC72" s="150">
        <f>IF($B$4=Base_Cenarios!$AW$5,Base_Cenarios!AZ$5,(IF('Cenario_B.1.3'!$B$4=Base_Cenarios!$AW$6,Base_Cenarios!AZ$6,Base_Cenarios!AZ$7)))</f>
        <v>0.16192814999999999</v>
      </c>
      <c r="AD72" s="150">
        <f>IF($B$4=Base_Cenarios!$AW$5,Base_Cenarios!BA$5,(IF('Cenario_B.1.3'!$B$4=Base_Cenarios!$AW$6,Base_Cenarios!BA$6,Base_Cenarios!BA$7)))</f>
        <v>0.16824334785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0</v>
      </c>
      <c r="AO72" s="118">
        <f t="shared" ref="AO72:AQ77" si="29">X72*AB72</f>
        <v>0</v>
      </c>
      <c r="AP72" s="118">
        <f t="shared" si="29"/>
        <v>0</v>
      </c>
      <c r="AQ72" s="118">
        <f t="shared" si="29"/>
        <v>0</v>
      </c>
      <c r="AR72" s="118">
        <f t="shared" ref="AR72:AU77" si="30">(AN72+AF72+AJ72)*$AE72</f>
        <v>0</v>
      </c>
      <c r="AS72" s="118">
        <f t="shared" si="30"/>
        <v>0</v>
      </c>
      <c r="AT72" s="118">
        <f t="shared" si="30"/>
        <v>0</v>
      </c>
      <c r="AU72" s="118">
        <f t="shared" si="30"/>
        <v>0</v>
      </c>
      <c r="AV72" s="2"/>
      <c r="AW72" s="2"/>
    </row>
    <row r="73" spans="1:53">
      <c r="A73" s="87" t="s">
        <v>12</v>
      </c>
      <c r="B73" s="111">
        <f>(IF($B$3=Base_Cenarios!$A$3,Base_Cenarios!G29,(IF('Cenario_B.1.3'!$B$3=Base_Cenarios!$Q$3,Base_Cenarios!W29,Base_Cenarios!AM29))))*12.1667</f>
        <v>0</v>
      </c>
      <c r="C73" s="111">
        <f>(IF($B$3=Base_Cenarios!$A$3,Base_Cenarios!H29,(IF('Cenario_B.1.3'!$B$3=Base_Cenarios!$Q$3,Base_Cenarios!X29,Base_Cenarios!AN29))))*12.1667</f>
        <v>0</v>
      </c>
      <c r="D73" s="111">
        <f>(IF($B$3=Base_Cenarios!$A$3,Base_Cenarios!I29,(IF('Cenario_B.1.3'!$B$3=Base_Cenarios!$Q$3,Base_Cenarios!Y29,Base_Cenarios!AO29))))*12.1667</f>
        <v>0</v>
      </c>
      <c r="E73" s="111">
        <f>(IF($B$3=Base_Cenarios!$A$3,Base_Cenarios!J29,(IF('Cenario_B.1.3'!$B$3=Base_Cenarios!$Q$3,Base_Cenarios!Z29,Base_Cenarios!AP29))))*12.1667</f>
        <v>0</v>
      </c>
      <c r="F73" s="112">
        <v>1</v>
      </c>
      <c r="G73" s="114">
        <f>IF($B$4=Base_Cenarios!$AW$5,Base_Cenarios!AX$5,(IF('Cenario_B.1.3'!$B$4=Base_Cenarios!$AW$6,Base_Cenarios!AX$6,Base_Cenarios!AX$7)))</f>
        <v>0.15</v>
      </c>
      <c r="H73" s="114">
        <f>IF($B$4=Base_Cenarios!$AW$5,Base_Cenarios!AY$5,(IF('Cenario_B.1.3'!$B$4=Base_Cenarios!$AW$6,Base_Cenarios!AY$6,Base_Cenarios!AY$7)))</f>
        <v>0.15584999999999999</v>
      </c>
      <c r="I73" s="114">
        <f>IF($B$4=Base_Cenarios!$AW$5,Base_Cenarios!AZ$5,(IF('Cenario_B.1.3'!$B$4=Base_Cenarios!$AW$6,Base_Cenarios!AZ$6,Base_Cenarios!AZ$7)))</f>
        <v>0.16192814999999999</v>
      </c>
      <c r="J73" s="114">
        <f>IF($B$4=Base_Cenarios!$AW$5,Base_Cenarios!BA$5,(IF('Cenario_B.1.3'!$B$4=Base_Cenarios!$AW$6,Base_Cenarios!BA$6,Base_Cenarios!BA$7)))</f>
        <v>0.16824334785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IF($B$4=Base_Cenarios!$AW$5,Base_Cenarios!AX$5,(IF('Cenario_B.1.3'!$B$4=Base_Cenarios!$AW$6,Base_Cenarios!AX$6,Base_Cenarios!AX$7)))</f>
        <v>0.15</v>
      </c>
      <c r="T73" s="116">
        <f>IF($B$4=Base_Cenarios!$AW$5,Base_Cenarios!AY$5,(IF('Cenario_B.1.3'!$B$4=Base_Cenarios!$AW$6,Base_Cenarios!AY$6,Base_Cenarios!AY$7)))</f>
        <v>0.15584999999999999</v>
      </c>
      <c r="U73" s="116">
        <f>IF($B$4=Base_Cenarios!$AW$5,Base_Cenarios!AZ$5,(IF('Cenario_B.1.3'!$B$4=Base_Cenarios!$AW$6,Base_Cenarios!AZ$6,Base_Cenarios!AZ$7)))</f>
        <v>0.16192814999999999</v>
      </c>
      <c r="V73" s="116">
        <f>IF($B$4=Base_Cenarios!$AW$5,Base_Cenarios!BA$5,(IF('Cenario_B.1.3'!$B$4=Base_Cenarios!$AW$6,Base_Cenarios!BA$6,Base_Cenarios!BA$7)))</f>
        <v>0.16824334785</v>
      </c>
      <c r="W73" s="141">
        <f>(IF($B$3=Base_Cenarios!$A$3,Base_Cenarios!L29,(IF('Cenario_B.1.3'!$B$3=Base_Cenarios!$Q$3,Base_Cenarios!AB29,Base_Cenarios!AR29))))*12</f>
        <v>0</v>
      </c>
      <c r="X73" s="141">
        <f>(IF($B$3=Base_Cenarios!$A$3,Base_Cenarios!M29,(IF('Cenario_B.1.3'!$B$3=Base_Cenarios!$Q$3,Base_Cenarios!AC29,Base_Cenarios!AS29))))*12</f>
        <v>0</v>
      </c>
      <c r="Y73" s="141">
        <f>(IF($B$3=Base_Cenarios!$A$3,Base_Cenarios!N29,(IF('Cenario_B.1.3'!$B$3=Base_Cenarios!$Q$3,Base_Cenarios!AD29,Base_Cenarios!AT29))))*12</f>
        <v>0</v>
      </c>
      <c r="Z73" s="141">
        <f>(IF($B$3=Base_Cenarios!$A$3,Base_Cenarios!O29,(IF('Cenario_B.1.3'!$B$3=Base_Cenarios!$Q$3,Base_Cenarios!AE29,Base_Cenarios!AU29))))*12</f>
        <v>0</v>
      </c>
      <c r="AA73" s="150">
        <f>IF($B$4=Base_Cenarios!$AW$5,Base_Cenarios!AX$5,(IF('Cenario_B.1.3'!$B$4=Base_Cenarios!$AW$6,Base_Cenarios!AX$6,Base_Cenarios!AX$7)))</f>
        <v>0.15</v>
      </c>
      <c r="AB73" s="150">
        <f>IF($B$4=Base_Cenarios!$AW$5,Base_Cenarios!AY$5,(IF('Cenario_B.1.3'!$B$4=Base_Cenarios!$AW$6,Base_Cenarios!AY$6,Base_Cenarios!AY$7)))</f>
        <v>0.15584999999999999</v>
      </c>
      <c r="AC73" s="150">
        <f>IF($B$4=Base_Cenarios!$AW$5,Base_Cenarios!AZ$5,(IF('Cenario_B.1.3'!$B$4=Base_Cenarios!$AW$6,Base_Cenarios!AZ$6,Base_Cenarios!AZ$7)))</f>
        <v>0.16192814999999999</v>
      </c>
      <c r="AD73" s="150">
        <f>IF($B$4=Base_Cenarios!$AW$5,Base_Cenarios!BA$5,(IF('Cenario_B.1.3'!$B$4=Base_Cenarios!$AW$6,Base_Cenarios!BA$6,Base_Cenarios!BA$7)))</f>
        <v>0.16824334785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(IF($B$3=Base_Cenarios!$A$3,Base_Cenarios!G30,(IF('Cenario_B.1.3'!$B$3=Base_Cenarios!$Q$3,Base_Cenarios!W30,Base_Cenarios!AM30))))*12.1667</f>
        <v>0</v>
      </c>
      <c r="C74" s="111">
        <f>(IF($B$3=Base_Cenarios!$A$3,Base_Cenarios!H30,(IF('Cenario_B.1.3'!$B$3=Base_Cenarios!$Q$3,Base_Cenarios!X30,Base_Cenarios!AN30))))*12.1667</f>
        <v>0</v>
      </c>
      <c r="D74" s="111">
        <f>(IF($B$3=Base_Cenarios!$A$3,Base_Cenarios!I30,(IF('Cenario_B.1.3'!$B$3=Base_Cenarios!$Q$3,Base_Cenarios!Y30,Base_Cenarios!AO30))))*12.1667</f>
        <v>0</v>
      </c>
      <c r="E74" s="111">
        <f>(IF($B$3=Base_Cenarios!$A$3,Base_Cenarios!J30,(IF('Cenario_B.1.3'!$B$3=Base_Cenarios!$Q$3,Base_Cenarios!Z30,Base_Cenarios!AP30))))*12.1667</f>
        <v>0</v>
      </c>
      <c r="F74" s="112">
        <v>1</v>
      </c>
      <c r="G74" s="114">
        <f>IF($B$4=Base_Cenarios!$AW$5,Base_Cenarios!AX$5,(IF('Cenario_B.1.3'!$B$4=Base_Cenarios!$AW$6,Base_Cenarios!AX$6,Base_Cenarios!AX$7)))</f>
        <v>0.15</v>
      </c>
      <c r="H74" s="114">
        <f>IF($B$4=Base_Cenarios!$AW$5,Base_Cenarios!AY$5,(IF('Cenario_B.1.3'!$B$4=Base_Cenarios!$AW$6,Base_Cenarios!AY$6,Base_Cenarios!AY$7)))</f>
        <v>0.15584999999999999</v>
      </c>
      <c r="I74" s="114">
        <f>IF($B$4=Base_Cenarios!$AW$5,Base_Cenarios!AZ$5,(IF('Cenario_B.1.3'!$B$4=Base_Cenarios!$AW$6,Base_Cenarios!AZ$6,Base_Cenarios!AZ$7)))</f>
        <v>0.16192814999999999</v>
      </c>
      <c r="J74" s="114">
        <f>IF($B$4=Base_Cenarios!$AW$5,Base_Cenarios!BA$5,(IF('Cenario_B.1.3'!$B$4=Base_Cenarios!$AW$6,Base_Cenarios!BA$6,Base_Cenarios!BA$7)))</f>
        <v>0.16824334785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IF($B$4=Base_Cenarios!$AW$5,Base_Cenarios!AX$5,(IF('Cenario_B.1.3'!$B$4=Base_Cenarios!$AW$6,Base_Cenarios!AX$6,Base_Cenarios!AX$7)))</f>
        <v>0.15</v>
      </c>
      <c r="T74" s="116">
        <f>IF($B$4=Base_Cenarios!$AW$5,Base_Cenarios!AY$5,(IF('Cenario_B.1.3'!$B$4=Base_Cenarios!$AW$6,Base_Cenarios!AY$6,Base_Cenarios!AY$7)))</f>
        <v>0.15584999999999999</v>
      </c>
      <c r="U74" s="116">
        <f>IF($B$4=Base_Cenarios!$AW$5,Base_Cenarios!AZ$5,(IF('Cenario_B.1.3'!$B$4=Base_Cenarios!$AW$6,Base_Cenarios!AZ$6,Base_Cenarios!AZ$7)))</f>
        <v>0.16192814999999999</v>
      </c>
      <c r="V74" s="116">
        <f>IF($B$4=Base_Cenarios!$AW$5,Base_Cenarios!BA$5,(IF('Cenario_B.1.3'!$B$4=Base_Cenarios!$AW$6,Base_Cenarios!BA$6,Base_Cenarios!BA$7)))</f>
        <v>0.16824334785</v>
      </c>
      <c r="W74" s="141">
        <f>(IF($B$3=Base_Cenarios!$A$3,Base_Cenarios!L30,(IF('Cenario_B.1.3'!$B$3=Base_Cenarios!$Q$3,Base_Cenarios!AB30,Base_Cenarios!AR30))))*12</f>
        <v>0</v>
      </c>
      <c r="X74" s="141">
        <f>(IF($B$3=Base_Cenarios!$A$3,Base_Cenarios!M30,(IF('Cenario_B.1.3'!$B$3=Base_Cenarios!$Q$3,Base_Cenarios!AC30,Base_Cenarios!AS30))))*12</f>
        <v>0</v>
      </c>
      <c r="Y74" s="141">
        <f>(IF($B$3=Base_Cenarios!$A$3,Base_Cenarios!N30,(IF('Cenario_B.1.3'!$B$3=Base_Cenarios!$Q$3,Base_Cenarios!AD30,Base_Cenarios!AT30))))*12</f>
        <v>0</v>
      </c>
      <c r="Z74" s="141">
        <f>(IF($B$3=Base_Cenarios!$A$3,Base_Cenarios!O30,(IF('Cenario_B.1.3'!$B$3=Base_Cenarios!$Q$3,Base_Cenarios!AE30,Base_Cenarios!AU30))))*12</f>
        <v>0</v>
      </c>
      <c r="AA74" s="150">
        <f>IF($B$4=Base_Cenarios!$AW$5,Base_Cenarios!AX$5,(IF('Cenario_B.1.3'!$B$4=Base_Cenarios!$AW$6,Base_Cenarios!AX$6,Base_Cenarios!AX$7)))</f>
        <v>0.15</v>
      </c>
      <c r="AB74" s="150">
        <f>IF($B$4=Base_Cenarios!$AW$5,Base_Cenarios!AY$5,(IF('Cenario_B.1.3'!$B$4=Base_Cenarios!$AW$6,Base_Cenarios!AY$6,Base_Cenarios!AY$7)))</f>
        <v>0.15584999999999999</v>
      </c>
      <c r="AC74" s="150">
        <f>IF($B$4=Base_Cenarios!$AW$5,Base_Cenarios!AZ$5,(IF('Cenario_B.1.3'!$B$4=Base_Cenarios!$AW$6,Base_Cenarios!AZ$6,Base_Cenarios!AZ$7)))</f>
        <v>0.16192814999999999</v>
      </c>
      <c r="AD74" s="150">
        <f>IF($B$4=Base_Cenarios!$AW$5,Base_Cenarios!BA$5,(IF('Cenario_B.1.3'!$B$4=Base_Cenarios!$AW$6,Base_Cenarios!BA$6,Base_Cenarios!BA$7)))</f>
        <v>0.16824334785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(IF($B$3=Base_Cenarios!$A$3,Base_Cenarios!G31,(IF('Cenario_B.1.3'!$B$3=Base_Cenarios!$Q$3,Base_Cenarios!W31,Base_Cenarios!AM31))))*12.1667</f>
        <v>7424624.1413802747</v>
      </c>
      <c r="C75" s="111">
        <f>(IF($B$3=Base_Cenarios!$A$3,Base_Cenarios!H31,(IF('Cenario_B.1.3'!$B$3=Base_Cenarios!$Q$3,Base_Cenarios!X31,Base_Cenarios!AN31))))*12.1667</f>
        <v>7498870.3827940766</v>
      </c>
      <c r="D75" s="111">
        <f>(IF($B$3=Base_Cenarios!$A$3,Base_Cenarios!I31,(IF('Cenario_B.1.3'!$B$3=Base_Cenarios!$Q$3,Base_Cenarios!Y31,Base_Cenarios!AO31))))*12.1667</f>
        <v>7573859.0866220184</v>
      </c>
      <c r="E75" s="111">
        <f>(IF($B$3=Base_Cenarios!$A$3,Base_Cenarios!J31,(IF('Cenario_B.1.3'!$B$3=Base_Cenarios!$Q$3,Base_Cenarios!Z31,Base_Cenarios!AP31))))*12.1667</f>
        <v>8255506.404418</v>
      </c>
      <c r="F75" s="112">
        <v>1</v>
      </c>
      <c r="G75" s="114">
        <f>IF($B$4=Base_Cenarios!$AW$5,Base_Cenarios!AX$5,(IF('Cenario_B.1.3'!$B$4=Base_Cenarios!$AW$6,Base_Cenarios!AX$6,Base_Cenarios!AX$7)))</f>
        <v>0.15</v>
      </c>
      <c r="H75" s="114">
        <f>IF($B$4=Base_Cenarios!$AW$5,Base_Cenarios!AY$5,(IF('Cenario_B.1.3'!$B$4=Base_Cenarios!$AW$6,Base_Cenarios!AY$6,Base_Cenarios!AY$7)))</f>
        <v>0.15584999999999999</v>
      </c>
      <c r="I75" s="114">
        <f>IF($B$4=Base_Cenarios!$AW$5,Base_Cenarios!AZ$5,(IF('Cenario_B.1.3'!$B$4=Base_Cenarios!$AW$6,Base_Cenarios!AZ$6,Base_Cenarios!AZ$7)))</f>
        <v>0.16192814999999999</v>
      </c>
      <c r="J75" s="114">
        <f>IF($B$4=Base_Cenarios!$AW$5,Base_Cenarios!BA$5,(IF('Cenario_B.1.3'!$B$4=Base_Cenarios!$AW$6,Base_Cenarios!BA$6,Base_Cenarios!BA$7)))</f>
        <v>0.16824334785</v>
      </c>
      <c r="K75" s="115">
        <f t="shared" si="26"/>
        <v>7424624.1413802747</v>
      </c>
      <c r="L75" s="115">
        <f t="shared" si="26"/>
        <v>7498870.3827940766</v>
      </c>
      <c r="M75" s="115">
        <f t="shared" si="26"/>
        <v>7573859.0866220184</v>
      </c>
      <c r="N75" s="115">
        <f t="shared" si="26"/>
        <v>8255506.404418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IF($B$4=Base_Cenarios!$AW$5,Base_Cenarios!AX$5,(IF('Cenario_B.1.3'!$B$4=Base_Cenarios!$AW$6,Base_Cenarios!AX$6,Base_Cenarios!AX$7)))</f>
        <v>0.15</v>
      </c>
      <c r="T75" s="116">
        <f>IF($B$4=Base_Cenarios!$AW$5,Base_Cenarios!AY$5,(IF('Cenario_B.1.3'!$B$4=Base_Cenarios!$AW$6,Base_Cenarios!AY$6,Base_Cenarios!AY$7)))</f>
        <v>0.15584999999999999</v>
      </c>
      <c r="U75" s="116">
        <f>IF($B$4=Base_Cenarios!$AW$5,Base_Cenarios!AZ$5,(IF('Cenario_B.1.3'!$B$4=Base_Cenarios!$AW$6,Base_Cenarios!AZ$6,Base_Cenarios!AZ$7)))</f>
        <v>0.16192814999999999</v>
      </c>
      <c r="V75" s="116">
        <f>IF($B$4=Base_Cenarios!$AW$5,Base_Cenarios!BA$5,(IF('Cenario_B.1.3'!$B$4=Base_Cenarios!$AW$6,Base_Cenarios!BA$6,Base_Cenarios!BA$7)))</f>
        <v>0.16824334785</v>
      </c>
      <c r="W75" s="141">
        <f>(IF($B$3=Base_Cenarios!$A$3,Base_Cenarios!L31,(IF('Cenario_B.1.3'!$B$3=Base_Cenarios!$Q$3,Base_Cenarios!AB31,Base_Cenarios!AR31))))*12</f>
        <v>14469.495583561642</v>
      </c>
      <c r="X75" s="141">
        <f>(IF($B$3=Base_Cenarios!$A$3,Base_Cenarios!M31,(IF('Cenario_B.1.3'!$B$3=Base_Cenarios!$Q$3,Base_Cenarios!AC31,Base_Cenarios!AS31))))*12</f>
        <v>15337.665318575342</v>
      </c>
      <c r="Y75" s="141">
        <f>(IF($B$3=Base_Cenarios!$A$3,Base_Cenarios!N31,(IF('Cenario_B.1.3'!$B$3=Base_Cenarios!$Q$3,Base_Cenarios!AD31,Base_Cenarios!AT31))))*12</f>
        <v>16257.92523768986</v>
      </c>
      <c r="Z75" s="141">
        <f>(IF($B$3=Base_Cenarios!$A$3,Base_Cenarios!O31,(IF('Cenario_B.1.3'!$B$3=Base_Cenarios!$Q$3,Base_Cenarios!AE31,Base_Cenarios!AU31))))*12</f>
        <v>18534.034770966442</v>
      </c>
      <c r="AA75" s="150">
        <f>IF($B$4=Base_Cenarios!$AW$5,Base_Cenarios!AX$5,(IF('Cenario_B.1.3'!$B$4=Base_Cenarios!$AW$6,Base_Cenarios!AX$6,Base_Cenarios!AX$7)))</f>
        <v>0.15</v>
      </c>
      <c r="AB75" s="150">
        <f>IF($B$4=Base_Cenarios!$AW$5,Base_Cenarios!AY$5,(IF('Cenario_B.1.3'!$B$4=Base_Cenarios!$AW$6,Base_Cenarios!AY$6,Base_Cenarios!AY$7)))</f>
        <v>0.15584999999999999</v>
      </c>
      <c r="AC75" s="150">
        <f>IF($B$4=Base_Cenarios!$AW$5,Base_Cenarios!AZ$5,(IF('Cenario_B.1.3'!$B$4=Base_Cenarios!$AW$6,Base_Cenarios!AZ$6,Base_Cenarios!AZ$7)))</f>
        <v>0.16192814999999999</v>
      </c>
      <c r="AD75" s="150">
        <f>IF($B$4=Base_Cenarios!$AW$5,Base_Cenarios!BA$5,(IF('Cenario_B.1.3'!$B$4=Base_Cenarios!$AW$6,Base_Cenarios!BA$6,Base_Cenarios!BA$7)))</f>
        <v>0.16824334785</v>
      </c>
      <c r="AE75" s="149">
        <v>1</v>
      </c>
      <c r="AF75" s="118">
        <f t="shared" si="27"/>
        <v>1113693.6212070412</v>
      </c>
      <c r="AG75" s="118">
        <f t="shared" si="27"/>
        <v>1168698.9491584566</v>
      </c>
      <c r="AH75" s="118">
        <f t="shared" si="27"/>
        <v>1226420.9902573931</v>
      </c>
      <c r="AI75" s="118">
        <f t="shared" si="27"/>
        <v>1388934.0356764004</v>
      </c>
      <c r="AJ75" s="118">
        <f>IF(K75&gt;0,(K75-O75)*S75*(B75/K75),0)</f>
        <v>1113693.6212070412</v>
      </c>
      <c r="AK75" s="118">
        <f t="shared" si="28"/>
        <v>1168698.9491584566</v>
      </c>
      <c r="AL75" s="118">
        <f t="shared" si="28"/>
        <v>1226420.9902573931</v>
      </c>
      <c r="AM75" s="118">
        <f t="shared" si="28"/>
        <v>1388934.0356764004</v>
      </c>
      <c r="AN75" s="118">
        <f t="shared" si="31"/>
        <v>2170.4243375342462</v>
      </c>
      <c r="AO75" s="118">
        <f t="shared" si="29"/>
        <v>2390.3751398999671</v>
      </c>
      <c r="AP75" s="118">
        <f t="shared" si="29"/>
        <v>2632.6157565774292</v>
      </c>
      <c r="AQ75" s="118">
        <f t="shared" si="29"/>
        <v>3118.2280590357022</v>
      </c>
      <c r="AR75" s="118">
        <f t="shared" si="30"/>
        <v>2229557.6667516166</v>
      </c>
      <c r="AS75" s="118">
        <f t="shared" si="30"/>
        <v>2339788.2734568133</v>
      </c>
      <c r="AT75" s="118">
        <f t="shared" si="30"/>
        <v>2455474.5962713636</v>
      </c>
      <c r="AU75" s="118">
        <f t="shared" si="30"/>
        <v>2780986.2994118365</v>
      </c>
      <c r="AV75" s="2"/>
      <c r="AW75" s="2"/>
    </row>
    <row r="76" spans="1:53">
      <c r="A76" s="87" t="s">
        <v>15</v>
      </c>
      <c r="B76" s="111">
        <f>(IF($B$3=Base_Cenarios!$A$3,Base_Cenarios!G32,(IF('Cenario_B.1.3'!$B$3=Base_Cenarios!$Q$3,Base_Cenarios!W32,Base_Cenarios!AM32))))*12.1667</f>
        <v>0</v>
      </c>
      <c r="C76" s="111">
        <f>(IF($B$3=Base_Cenarios!$A$3,Base_Cenarios!H32,(IF('Cenario_B.1.3'!$B$3=Base_Cenarios!$Q$3,Base_Cenarios!X32,Base_Cenarios!AN32))))*12.1667</f>
        <v>0</v>
      </c>
      <c r="D76" s="111">
        <f>(IF($B$3=Base_Cenarios!$A$3,Base_Cenarios!I32,(IF('Cenario_B.1.3'!$B$3=Base_Cenarios!$Q$3,Base_Cenarios!Y32,Base_Cenarios!AO32))))*12.1667</f>
        <v>0</v>
      </c>
      <c r="E76" s="111">
        <f>(IF($B$3=Base_Cenarios!$A$3,Base_Cenarios!J32,(IF('Cenario_B.1.3'!$B$3=Base_Cenarios!$Q$3,Base_Cenarios!Z32,Base_Cenarios!AP32))))*12.1667</f>
        <v>0</v>
      </c>
      <c r="F76" s="112">
        <v>1</v>
      </c>
      <c r="G76" s="114">
        <f>IF($B$4=Base_Cenarios!$AW$5,Base_Cenarios!AX$5,(IF('Cenario_B.1.3'!$B$4=Base_Cenarios!$AW$6,Base_Cenarios!AX$6,Base_Cenarios!AX$7)))</f>
        <v>0.15</v>
      </c>
      <c r="H76" s="114">
        <f>IF($B$4=Base_Cenarios!$AW$5,Base_Cenarios!AY$5,(IF('Cenario_B.1.3'!$B$4=Base_Cenarios!$AW$6,Base_Cenarios!AY$6,Base_Cenarios!AY$7)))</f>
        <v>0.15584999999999999</v>
      </c>
      <c r="I76" s="114">
        <f>IF($B$4=Base_Cenarios!$AW$5,Base_Cenarios!AZ$5,(IF('Cenario_B.1.3'!$B$4=Base_Cenarios!$AW$6,Base_Cenarios!AZ$6,Base_Cenarios!AZ$7)))</f>
        <v>0.16192814999999999</v>
      </c>
      <c r="J76" s="114">
        <f>IF($B$4=Base_Cenarios!$AW$5,Base_Cenarios!BA$5,(IF('Cenario_B.1.3'!$B$4=Base_Cenarios!$AW$6,Base_Cenarios!BA$6,Base_Cenarios!BA$7)))</f>
        <v>0.16824334785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IF($B$4=Base_Cenarios!$AW$5,Base_Cenarios!AX$5,(IF('Cenario_B.1.3'!$B$4=Base_Cenarios!$AW$6,Base_Cenarios!AX$6,Base_Cenarios!AX$7)))</f>
        <v>0.15</v>
      </c>
      <c r="T76" s="116">
        <f>IF($B$4=Base_Cenarios!$AW$5,Base_Cenarios!AY$5,(IF('Cenario_B.1.3'!$B$4=Base_Cenarios!$AW$6,Base_Cenarios!AY$6,Base_Cenarios!AY$7)))</f>
        <v>0.15584999999999999</v>
      </c>
      <c r="U76" s="116">
        <f>IF($B$4=Base_Cenarios!$AW$5,Base_Cenarios!AZ$5,(IF('Cenario_B.1.3'!$B$4=Base_Cenarios!$AW$6,Base_Cenarios!AZ$6,Base_Cenarios!AZ$7)))</f>
        <v>0.16192814999999999</v>
      </c>
      <c r="V76" s="116">
        <f>IF($B$4=Base_Cenarios!$AW$5,Base_Cenarios!BA$5,(IF('Cenario_B.1.3'!$B$4=Base_Cenarios!$AW$6,Base_Cenarios!BA$6,Base_Cenarios!BA$7)))</f>
        <v>0.16824334785</v>
      </c>
      <c r="W76" s="141">
        <f>(IF($B$3=Base_Cenarios!$A$3,Base_Cenarios!L32,(IF('Cenario_B.1.3'!$B$3=Base_Cenarios!$Q$3,Base_Cenarios!AB32,Base_Cenarios!AR32))))*12</f>
        <v>0</v>
      </c>
      <c r="X76" s="141">
        <f>(IF($B$3=Base_Cenarios!$A$3,Base_Cenarios!M32,(IF('Cenario_B.1.3'!$B$3=Base_Cenarios!$Q$3,Base_Cenarios!AC32,Base_Cenarios!AS32))))*12</f>
        <v>0</v>
      </c>
      <c r="Y76" s="141">
        <f>(IF($B$3=Base_Cenarios!$A$3,Base_Cenarios!N32,(IF('Cenario_B.1.3'!$B$3=Base_Cenarios!$Q$3,Base_Cenarios!AD32,Base_Cenarios!AT32))))*12</f>
        <v>0</v>
      </c>
      <c r="Z76" s="141">
        <f>(IF($B$3=Base_Cenarios!$A$3,Base_Cenarios!O32,(IF('Cenario_B.1.3'!$B$3=Base_Cenarios!$Q$3,Base_Cenarios!AE32,Base_Cenarios!AU32))))*12</f>
        <v>0</v>
      </c>
      <c r="AA76" s="150">
        <f>IF($B$4=Base_Cenarios!$AW$5,Base_Cenarios!AX$5,(IF('Cenario_B.1.3'!$B$4=Base_Cenarios!$AW$6,Base_Cenarios!AX$6,Base_Cenarios!AX$7)))</f>
        <v>0.15</v>
      </c>
      <c r="AB76" s="150">
        <f>IF($B$4=Base_Cenarios!$AW$5,Base_Cenarios!AY$5,(IF('Cenario_B.1.3'!$B$4=Base_Cenarios!$AW$6,Base_Cenarios!AY$6,Base_Cenarios!AY$7)))</f>
        <v>0.15584999999999999</v>
      </c>
      <c r="AC76" s="150">
        <f>IF($B$4=Base_Cenarios!$AW$5,Base_Cenarios!AZ$5,(IF('Cenario_B.1.3'!$B$4=Base_Cenarios!$AW$6,Base_Cenarios!AZ$6,Base_Cenarios!AZ$7)))</f>
        <v>0.16192814999999999</v>
      </c>
      <c r="AD76" s="150">
        <f>IF($B$4=Base_Cenarios!$AW$5,Base_Cenarios!BA$5,(IF('Cenario_B.1.3'!$B$4=Base_Cenarios!$AW$6,Base_Cenarios!BA$6,Base_Cenarios!BA$7)))</f>
        <v>0.16824334785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0</v>
      </c>
      <c r="AO76" s="118">
        <f t="shared" si="29"/>
        <v>0</v>
      </c>
      <c r="AP76" s="118">
        <f t="shared" si="29"/>
        <v>0</v>
      </c>
      <c r="AQ76" s="118">
        <f t="shared" si="29"/>
        <v>0</v>
      </c>
      <c r="AR76" s="118">
        <f t="shared" si="30"/>
        <v>0</v>
      </c>
      <c r="AS76" s="118">
        <f t="shared" si="30"/>
        <v>0</v>
      </c>
      <c r="AT76" s="118">
        <f t="shared" si="30"/>
        <v>0</v>
      </c>
      <c r="AU76" s="118">
        <f t="shared" si="30"/>
        <v>0</v>
      </c>
      <c r="AV76" s="2"/>
      <c r="AW76" s="2"/>
    </row>
    <row r="77" spans="1:53">
      <c r="A77" s="87" t="s">
        <v>16</v>
      </c>
      <c r="B77" s="111">
        <f>(IF($B$3=Base_Cenarios!$A$3,Base_Cenarios!G33,(IF('Cenario_B.1.3'!$B$3=Base_Cenarios!$Q$3,Base_Cenarios!W33,Base_Cenarios!AM33))))*12.1667</f>
        <v>19732.854062465747</v>
      </c>
      <c r="C77" s="111">
        <f>(IF($B$3=Base_Cenarios!$A$3,Base_Cenarios!H33,(IF('Cenario_B.1.3'!$B$3=Base_Cenarios!$Q$3,Base_Cenarios!X33,Base_Cenarios!AN33))))*12.1667</f>
        <v>20319.853320316681</v>
      </c>
      <c r="D77" s="111">
        <f>(IF($B$3=Base_Cenarios!$A$3,Base_Cenarios!I33,(IF('Cenario_B.1.3'!$B$3=Base_Cenarios!$Q$3,Base_Cenarios!Y33,Base_Cenarios!AO33))))*12.1667</f>
        <v>20620.870967876981</v>
      </c>
      <c r="E77" s="111">
        <f>(IF($B$3=Base_Cenarios!$A$3,Base_Cenarios!J33,(IF('Cenario_B.1.3'!$B$3=Base_Cenarios!$Q$3,Base_Cenarios!Z33,Base_Cenarios!AP33))))*12.1667</f>
        <v>21665.026401431456</v>
      </c>
      <c r="F77" s="112">
        <v>1</v>
      </c>
      <c r="G77" s="114">
        <f>IF($B$4=Base_Cenarios!$AW$5,Base_Cenarios!AX$5,(IF('Cenario_B.1.3'!$B$4=Base_Cenarios!$AW$6,Base_Cenarios!AX$6,Base_Cenarios!AX$7)))</f>
        <v>0.15</v>
      </c>
      <c r="H77" s="114">
        <f>IF($B$4=Base_Cenarios!$AW$5,Base_Cenarios!AY$5,(IF('Cenario_B.1.3'!$B$4=Base_Cenarios!$AW$6,Base_Cenarios!AY$6,Base_Cenarios!AY$7)))</f>
        <v>0.15584999999999999</v>
      </c>
      <c r="I77" s="114">
        <f>IF($B$4=Base_Cenarios!$AW$5,Base_Cenarios!AZ$5,(IF('Cenario_B.1.3'!$B$4=Base_Cenarios!$AW$6,Base_Cenarios!AZ$6,Base_Cenarios!AZ$7)))</f>
        <v>0.16192814999999999</v>
      </c>
      <c r="J77" s="114">
        <f>IF($B$4=Base_Cenarios!$AW$5,Base_Cenarios!BA$5,(IF('Cenario_B.1.3'!$B$4=Base_Cenarios!$AW$6,Base_Cenarios!BA$6,Base_Cenarios!BA$7)))</f>
        <v>0.16824334785</v>
      </c>
      <c r="K77" s="115">
        <f t="shared" si="26"/>
        <v>19732.854062465747</v>
      </c>
      <c r="L77" s="115">
        <f t="shared" si="26"/>
        <v>20319.853320316681</v>
      </c>
      <c r="M77" s="115">
        <f t="shared" si="26"/>
        <v>20620.870967876981</v>
      </c>
      <c r="N77" s="115">
        <f t="shared" si="26"/>
        <v>21665.026401431456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IF($B$4=Base_Cenarios!$AW$5,Base_Cenarios!AX$5,(IF('Cenario_B.1.3'!$B$4=Base_Cenarios!$AW$6,Base_Cenarios!AX$6,Base_Cenarios!AX$7)))</f>
        <v>0.15</v>
      </c>
      <c r="T77" s="116">
        <f>IF($B$4=Base_Cenarios!$AW$5,Base_Cenarios!AY$5,(IF('Cenario_B.1.3'!$B$4=Base_Cenarios!$AW$6,Base_Cenarios!AY$6,Base_Cenarios!AY$7)))</f>
        <v>0.15584999999999999</v>
      </c>
      <c r="U77" s="116">
        <f>IF($B$4=Base_Cenarios!$AW$5,Base_Cenarios!AZ$5,(IF('Cenario_B.1.3'!$B$4=Base_Cenarios!$AW$6,Base_Cenarios!AZ$6,Base_Cenarios!AZ$7)))</f>
        <v>0.16192814999999999</v>
      </c>
      <c r="V77" s="116">
        <f>IF($B$4=Base_Cenarios!$AW$5,Base_Cenarios!BA$5,(IF('Cenario_B.1.3'!$B$4=Base_Cenarios!$AW$6,Base_Cenarios!BA$6,Base_Cenarios!BA$7)))</f>
        <v>0.16824334785</v>
      </c>
      <c r="W77" s="141">
        <f>(IF($B$3=Base_Cenarios!$A$3,Base_Cenarios!L33,(IF('Cenario_B.1.3'!$B$3=Base_Cenarios!$Q$3,Base_Cenarios!AB33,Base_Cenarios!AR33))))*12</f>
        <v>0</v>
      </c>
      <c r="X77" s="141">
        <f>(IF($B$3=Base_Cenarios!$A$3,Base_Cenarios!M33,(IF('Cenario_B.1.3'!$B$3=Base_Cenarios!$Q$3,Base_Cenarios!AC33,Base_Cenarios!AS33))))*12</f>
        <v>0</v>
      </c>
      <c r="Y77" s="141">
        <f>(IF($B$3=Base_Cenarios!$A$3,Base_Cenarios!N33,(IF('Cenario_B.1.3'!$B$3=Base_Cenarios!$Q$3,Base_Cenarios!AD33,Base_Cenarios!AT33))))*12</f>
        <v>0</v>
      </c>
      <c r="Z77" s="141">
        <f>(IF($B$3=Base_Cenarios!$A$3,Base_Cenarios!O33,(IF('Cenario_B.1.3'!$B$3=Base_Cenarios!$Q$3,Base_Cenarios!AE33,Base_Cenarios!AU33))))*12</f>
        <v>0</v>
      </c>
      <c r="AA77" s="150">
        <f>IF($B$4=Base_Cenarios!$AW$5,Base_Cenarios!AX$5,(IF('Cenario_B.1.3'!$B$4=Base_Cenarios!$AW$6,Base_Cenarios!AX$6,Base_Cenarios!AX$7)))</f>
        <v>0.15</v>
      </c>
      <c r="AB77" s="150">
        <f>IF($B$4=Base_Cenarios!$AW$5,Base_Cenarios!AY$5,(IF('Cenario_B.1.3'!$B$4=Base_Cenarios!$AW$6,Base_Cenarios!AY$6,Base_Cenarios!AY$7)))</f>
        <v>0.15584999999999999</v>
      </c>
      <c r="AC77" s="150">
        <f>IF($B$4=Base_Cenarios!$AW$5,Base_Cenarios!AZ$5,(IF('Cenario_B.1.3'!$B$4=Base_Cenarios!$AW$6,Base_Cenarios!AZ$6,Base_Cenarios!AZ$7)))</f>
        <v>0.16192814999999999</v>
      </c>
      <c r="AD77" s="150">
        <f>IF($B$4=Base_Cenarios!$AW$5,Base_Cenarios!BA$5,(IF('Cenario_B.1.3'!$B$4=Base_Cenarios!$AW$6,Base_Cenarios!BA$6,Base_Cenarios!BA$7)))</f>
        <v>0.16824334785</v>
      </c>
      <c r="AE77" s="149">
        <v>1</v>
      </c>
      <c r="AF77" s="118">
        <f t="shared" si="27"/>
        <v>2959.9281093698619</v>
      </c>
      <c r="AG77" s="118">
        <f t="shared" si="27"/>
        <v>3166.8491399713544</v>
      </c>
      <c r="AH77" s="118">
        <f t="shared" si="27"/>
        <v>3339.099487217029</v>
      </c>
      <c r="AI77" s="118">
        <f t="shared" si="27"/>
        <v>3644.9965730354661</v>
      </c>
      <c r="AJ77" s="118">
        <f t="shared" si="28"/>
        <v>2959.9281093698619</v>
      </c>
      <c r="AK77" s="118">
        <f t="shared" si="28"/>
        <v>3166.8491399713544</v>
      </c>
      <c r="AL77" s="118">
        <f t="shared" si="28"/>
        <v>3339.099487217029</v>
      </c>
      <c r="AM77" s="118">
        <f t="shared" si="28"/>
        <v>3644.9965730354661</v>
      </c>
      <c r="AN77" s="118">
        <f t="shared" si="31"/>
        <v>0</v>
      </c>
      <c r="AO77" s="118">
        <f t="shared" si="29"/>
        <v>0</v>
      </c>
      <c r="AP77" s="118">
        <f t="shared" si="29"/>
        <v>0</v>
      </c>
      <c r="AQ77" s="118">
        <f t="shared" si="29"/>
        <v>0</v>
      </c>
      <c r="AR77" s="118">
        <f t="shared" si="30"/>
        <v>5919.8562187397238</v>
      </c>
      <c r="AS77" s="118">
        <f t="shared" si="30"/>
        <v>6333.6982799427087</v>
      </c>
      <c r="AT77" s="118">
        <f t="shared" si="30"/>
        <v>6678.1989744340581</v>
      </c>
      <c r="AU77" s="118">
        <f t="shared" si="30"/>
        <v>7289.9931460709322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1116653.5493164111</v>
      </c>
      <c r="AH78" s="132">
        <f t="shared" si="32"/>
        <v>1171865.7982984281</v>
      </c>
      <c r="AI78" s="132">
        <f t="shared" si="32"/>
        <v>1229760.0897446102</v>
      </c>
      <c r="AJ78" s="132">
        <f t="shared" si="32"/>
        <v>1392579.0322494358</v>
      </c>
      <c r="AK78" s="132">
        <f t="shared" si="32"/>
        <v>1116653.5493164111</v>
      </c>
      <c r="AL78" s="132">
        <f t="shared" si="32"/>
        <v>1171865.7982984281</v>
      </c>
      <c r="AM78" s="132">
        <f t="shared" si="32"/>
        <v>1229760.0897446102</v>
      </c>
      <c r="AN78" s="132">
        <f t="shared" si="32"/>
        <v>1392579.0322494358</v>
      </c>
      <c r="AO78" s="132">
        <f t="shared" si="32"/>
        <v>2170.4243375342462</v>
      </c>
      <c r="AP78" s="132">
        <f t="shared" si="32"/>
        <v>2390.3751398999671</v>
      </c>
      <c r="AQ78" s="132">
        <f t="shared" si="32"/>
        <v>2632.6157565774292</v>
      </c>
      <c r="AR78" s="132">
        <f t="shared" si="32"/>
        <v>3118.2280590357022</v>
      </c>
      <c r="AS78" s="132">
        <f t="shared" si="32"/>
        <v>2235477.5229703565</v>
      </c>
      <c r="AT78" s="132">
        <f t="shared" si="32"/>
        <v>2346121.9717367562</v>
      </c>
      <c r="AU78" s="132">
        <f t="shared" si="32"/>
        <v>2462152.7952457978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(IF($B$3=Base_Cenarios!$A$3,Base_Cenarios!G38,(IF('Cenario_B.1.3'!$B$3=Base_Cenarios!$Q$3,Base_Cenarios!W38,Base_Cenarios!AM38))))*12.1667</f>
        <v>0</v>
      </c>
      <c r="C84" s="110">
        <f>(IF($B$3=Base_Cenarios!$A$3,Base_Cenarios!H38,(IF('Cenario_B.1.3'!$B$3=Base_Cenarios!$Q$3,Base_Cenarios!X38,Base_Cenarios!AN38))))*12.1667</f>
        <v>0</v>
      </c>
      <c r="D84" s="110">
        <f>(IF($B$3=Base_Cenarios!$A$3,Base_Cenarios!I38,(IF('Cenario_B.1.3'!$B$3=Base_Cenarios!$Q$3,Base_Cenarios!Y38,Base_Cenarios!AO38))))*12.1667</f>
        <v>0</v>
      </c>
      <c r="E84" s="110">
        <f>(IF($B$3=Base_Cenarios!$A$3,Base_Cenarios!J38,(IF('Cenario_B.1.3'!$B$3=Base_Cenarios!$Q$3,Base_Cenarios!Z38,Base_Cenarios!AP38))))*12.1667</f>
        <v>0</v>
      </c>
      <c r="F84" s="112">
        <v>1</v>
      </c>
      <c r="G84" s="114">
        <f>IF($B$4=Base_Cenarios!$AW$5,Base_Cenarios!AX$5,(IF('Cenario_B.1.3'!$B$4=Base_Cenarios!$AW$6,Base_Cenarios!AX$6,Base_Cenarios!AX$7)))</f>
        <v>0.15</v>
      </c>
      <c r="H84" s="114">
        <f>IF($B$4=Base_Cenarios!$AW$5,Base_Cenarios!AY$5,(IF('Cenario_B.1.3'!$B$4=Base_Cenarios!$AW$6,Base_Cenarios!AY$6,Base_Cenarios!AY$7)))</f>
        <v>0.15584999999999999</v>
      </c>
      <c r="I84" s="114">
        <f>IF($B$4=Base_Cenarios!$AW$5,Base_Cenarios!AZ$5,(IF('Cenario_B.1.3'!$B$4=Base_Cenarios!$AW$6,Base_Cenarios!AZ$6,Base_Cenarios!AZ$7)))</f>
        <v>0.16192814999999999</v>
      </c>
      <c r="J84" s="114">
        <f>IF($B$4=Base_Cenarios!$AW$5,Base_Cenarios!BA$5,(IF('Cenario_B.1.3'!$B$4=Base_Cenarios!$AW$6,Base_Cenarios!BA$6,Base_Cenarios!BA$7)))</f>
        <v>0.16824334785</v>
      </c>
      <c r="K84" s="115">
        <v>0.75</v>
      </c>
      <c r="L84" s="116">
        <f>IF($B$4=Base_Cenarios!$AW$5,Base_Cenarios!AX$5,(IF('Cenario_B.1.3'!$B$4=Base_Cenarios!$AW$6,Base_Cenarios!AX$6,Base_Cenarios!AX$7)))</f>
        <v>0.15</v>
      </c>
      <c r="M84" s="116">
        <f>IF($B$4=Base_Cenarios!$AW$5,Base_Cenarios!AY$5,(IF('Cenario_B.1.3'!$B$4=Base_Cenarios!$AW$6,Base_Cenarios!AY$6,Base_Cenarios!AY$7)))</f>
        <v>0.15584999999999999</v>
      </c>
      <c r="N84" s="116">
        <f>IF($B$4=Base_Cenarios!$AW$5,Base_Cenarios!AZ$5,(IF('Cenario_B.1.3'!$B$4=Base_Cenarios!$AW$6,Base_Cenarios!AZ$6,Base_Cenarios!AZ$7)))</f>
        <v>0.16192814999999999</v>
      </c>
      <c r="O84" s="116">
        <f>IF($B$4=Base_Cenarios!$AW$5,Base_Cenarios!BA$5,(IF('Cenario_B.1.3'!$B$4=Base_Cenarios!$AW$6,Base_Cenarios!BA$6,Base_Cenarios!BA$7)))</f>
        <v>0.16824334785</v>
      </c>
      <c r="P84" s="153">
        <v>1</v>
      </c>
      <c r="Q84" s="154">
        <v>0.5</v>
      </c>
      <c r="R84" s="118">
        <f t="shared" ref="R84:U89" si="33">B84*$F84*G84</f>
        <v>0</v>
      </c>
      <c r="S84" s="118">
        <f t="shared" si="33"/>
        <v>0</v>
      </c>
      <c r="T84" s="118">
        <f t="shared" si="33"/>
        <v>0</v>
      </c>
      <c r="U84" s="118">
        <f t="shared" si="33"/>
        <v>0</v>
      </c>
      <c r="V84" s="118">
        <f>B84*$K84*L84</f>
        <v>0</v>
      </c>
      <c r="W84" s="118">
        <f t="shared" ref="W84:Y89" si="34">C84*$K84*M84</f>
        <v>0</v>
      </c>
      <c r="X84" s="118">
        <f t="shared" si="34"/>
        <v>0</v>
      </c>
      <c r="Y84" s="118">
        <f t="shared" si="34"/>
        <v>0</v>
      </c>
      <c r="Z84" s="118">
        <f t="shared" ref="Z84:AC89" si="35">(R84+V84)*$P84*$Q84</f>
        <v>0</v>
      </c>
      <c r="AA84" s="118">
        <f t="shared" si="35"/>
        <v>0</v>
      </c>
      <c r="AB84" s="118">
        <f t="shared" si="35"/>
        <v>0</v>
      </c>
      <c r="AC84" s="118">
        <f t="shared" si="35"/>
        <v>0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(IF($B$3=Base_Cenarios!$A$3,Base_Cenarios!G39,(IF('Cenario_B.1.3'!$B$3=Base_Cenarios!$Q$3,Base_Cenarios!W39,Base_Cenarios!AM39))))*12.1667</f>
        <v>0</v>
      </c>
      <c r="C85" s="110">
        <f>(IF($B$3=Base_Cenarios!$A$3,Base_Cenarios!H39,(IF('Cenario_B.1.3'!$B$3=Base_Cenarios!$Q$3,Base_Cenarios!X39,Base_Cenarios!AN39))))*12.1667</f>
        <v>0</v>
      </c>
      <c r="D85" s="110">
        <f>(IF($B$3=Base_Cenarios!$A$3,Base_Cenarios!I39,(IF('Cenario_B.1.3'!$B$3=Base_Cenarios!$Q$3,Base_Cenarios!Y39,Base_Cenarios!AO39))))*12.1667</f>
        <v>0</v>
      </c>
      <c r="E85" s="110">
        <f>(IF($B$3=Base_Cenarios!$A$3,Base_Cenarios!J39,(IF('Cenario_B.1.3'!$B$3=Base_Cenarios!$Q$3,Base_Cenarios!Z39,Base_Cenarios!AP39))))*12.1667</f>
        <v>0</v>
      </c>
      <c r="F85" s="112">
        <v>1</v>
      </c>
      <c r="G85" s="114">
        <f>IF($B$4=Base_Cenarios!$AW$5,Base_Cenarios!AX$5,(IF('Cenario_B.1.3'!$B$4=Base_Cenarios!$AW$6,Base_Cenarios!AX$6,Base_Cenarios!AX$7)))</f>
        <v>0.15</v>
      </c>
      <c r="H85" s="114">
        <f>IF($B$4=Base_Cenarios!$AW$5,Base_Cenarios!AY$5,(IF('Cenario_B.1.3'!$B$4=Base_Cenarios!$AW$6,Base_Cenarios!AY$6,Base_Cenarios!AY$7)))</f>
        <v>0.15584999999999999</v>
      </c>
      <c r="I85" s="114">
        <f>IF($B$4=Base_Cenarios!$AW$5,Base_Cenarios!AZ$5,(IF('Cenario_B.1.3'!$B$4=Base_Cenarios!$AW$6,Base_Cenarios!AZ$6,Base_Cenarios!AZ$7)))</f>
        <v>0.16192814999999999</v>
      </c>
      <c r="J85" s="114">
        <f>IF($B$4=Base_Cenarios!$AW$5,Base_Cenarios!BA$5,(IF('Cenario_B.1.3'!$B$4=Base_Cenarios!$AW$6,Base_Cenarios!BA$6,Base_Cenarios!BA$7)))</f>
        <v>0.16824334785</v>
      </c>
      <c r="K85" s="115">
        <v>0.75</v>
      </c>
      <c r="L85" s="116">
        <f>IF($B$4=Base_Cenarios!$AW$5,Base_Cenarios!AX$5,(IF('Cenario_B.1.3'!$B$4=Base_Cenarios!$AW$6,Base_Cenarios!AX$6,Base_Cenarios!AX$7)))</f>
        <v>0.15</v>
      </c>
      <c r="M85" s="116">
        <f>IF($B$4=Base_Cenarios!$AW$5,Base_Cenarios!AY$5,(IF('Cenario_B.1.3'!$B$4=Base_Cenarios!$AW$6,Base_Cenarios!AY$6,Base_Cenarios!AY$7)))</f>
        <v>0.15584999999999999</v>
      </c>
      <c r="N85" s="116">
        <f>IF($B$4=Base_Cenarios!$AW$5,Base_Cenarios!AZ$5,(IF('Cenario_B.1.3'!$B$4=Base_Cenarios!$AW$6,Base_Cenarios!AZ$6,Base_Cenarios!AZ$7)))</f>
        <v>0.16192814999999999</v>
      </c>
      <c r="O85" s="116">
        <f>IF($B$4=Base_Cenarios!$AW$5,Base_Cenarios!BA$5,(IF('Cenario_B.1.3'!$B$4=Base_Cenarios!$AW$6,Base_Cenarios!BA$6,Base_Cenarios!BA$7)))</f>
        <v>0.16824334785</v>
      </c>
      <c r="P85" s="153">
        <v>1</v>
      </c>
      <c r="Q85" s="154">
        <v>0.5</v>
      </c>
      <c r="R85" s="118">
        <f t="shared" si="33"/>
        <v>0</v>
      </c>
      <c r="S85" s="118">
        <f t="shared" si="33"/>
        <v>0</v>
      </c>
      <c r="T85" s="118">
        <f t="shared" si="33"/>
        <v>0</v>
      </c>
      <c r="U85" s="118">
        <f t="shared" si="33"/>
        <v>0</v>
      </c>
      <c r="V85" s="118">
        <f t="shared" ref="V85:V89" si="36">B85*$K85*L85</f>
        <v>0</v>
      </c>
      <c r="W85" s="118">
        <f t="shared" si="34"/>
        <v>0</v>
      </c>
      <c r="X85" s="118">
        <f t="shared" si="34"/>
        <v>0</v>
      </c>
      <c r="Y85" s="118">
        <f t="shared" si="34"/>
        <v>0</v>
      </c>
      <c r="Z85" s="118">
        <f t="shared" si="35"/>
        <v>0</v>
      </c>
      <c r="AA85" s="118">
        <f t="shared" si="35"/>
        <v>0</v>
      </c>
      <c r="AB85" s="118">
        <f t="shared" si="35"/>
        <v>0</v>
      </c>
      <c r="AC85" s="118">
        <f t="shared" si="35"/>
        <v>0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(IF($B$3=Base_Cenarios!$A$3,Base_Cenarios!G40,(IF('Cenario_B.1.3'!$B$3=Base_Cenarios!$Q$3,Base_Cenarios!W40,Base_Cenarios!AM40))))*12.1667</f>
        <v>0</v>
      </c>
      <c r="C86" s="110">
        <f>(IF($B$3=Base_Cenarios!$A$3,Base_Cenarios!H40,(IF('Cenario_B.1.3'!$B$3=Base_Cenarios!$Q$3,Base_Cenarios!X40,Base_Cenarios!AN40))))*12.1667</f>
        <v>0</v>
      </c>
      <c r="D86" s="110">
        <f>(IF($B$3=Base_Cenarios!$A$3,Base_Cenarios!I40,(IF('Cenario_B.1.3'!$B$3=Base_Cenarios!$Q$3,Base_Cenarios!Y40,Base_Cenarios!AO40))))*12.1667</f>
        <v>0</v>
      </c>
      <c r="E86" s="110">
        <f>(IF($B$3=Base_Cenarios!$A$3,Base_Cenarios!J40,(IF('Cenario_B.1.3'!$B$3=Base_Cenarios!$Q$3,Base_Cenarios!Z40,Base_Cenarios!AP40))))*12.1667</f>
        <v>0</v>
      </c>
      <c r="F86" s="112">
        <v>1</v>
      </c>
      <c r="G86" s="114">
        <f>IF($B$4=Base_Cenarios!$AW$5,Base_Cenarios!AX$5,(IF('Cenario_B.1.3'!$B$4=Base_Cenarios!$AW$6,Base_Cenarios!AX$6,Base_Cenarios!AX$7)))</f>
        <v>0.15</v>
      </c>
      <c r="H86" s="114">
        <f>IF($B$4=Base_Cenarios!$AW$5,Base_Cenarios!AY$5,(IF('Cenario_B.1.3'!$B$4=Base_Cenarios!$AW$6,Base_Cenarios!AY$6,Base_Cenarios!AY$7)))</f>
        <v>0.15584999999999999</v>
      </c>
      <c r="I86" s="114">
        <f>IF($B$4=Base_Cenarios!$AW$5,Base_Cenarios!AZ$5,(IF('Cenario_B.1.3'!$B$4=Base_Cenarios!$AW$6,Base_Cenarios!AZ$6,Base_Cenarios!AZ$7)))</f>
        <v>0.16192814999999999</v>
      </c>
      <c r="J86" s="114">
        <f>IF($B$4=Base_Cenarios!$AW$5,Base_Cenarios!BA$5,(IF('Cenario_B.1.3'!$B$4=Base_Cenarios!$AW$6,Base_Cenarios!BA$6,Base_Cenarios!BA$7)))</f>
        <v>0.16824334785</v>
      </c>
      <c r="K86" s="115">
        <v>0.75</v>
      </c>
      <c r="L86" s="116">
        <f>IF($B$4=Base_Cenarios!$AW$5,Base_Cenarios!AX$5,(IF('Cenario_B.1.3'!$B$4=Base_Cenarios!$AW$6,Base_Cenarios!AX$6,Base_Cenarios!AX$7)))</f>
        <v>0.15</v>
      </c>
      <c r="M86" s="116">
        <f>IF($B$4=Base_Cenarios!$AW$5,Base_Cenarios!AY$5,(IF('Cenario_B.1.3'!$B$4=Base_Cenarios!$AW$6,Base_Cenarios!AY$6,Base_Cenarios!AY$7)))</f>
        <v>0.15584999999999999</v>
      </c>
      <c r="N86" s="116">
        <f>IF($B$4=Base_Cenarios!$AW$5,Base_Cenarios!AZ$5,(IF('Cenario_B.1.3'!$B$4=Base_Cenarios!$AW$6,Base_Cenarios!AZ$6,Base_Cenarios!AZ$7)))</f>
        <v>0.16192814999999999</v>
      </c>
      <c r="O86" s="116">
        <f>IF($B$4=Base_Cenarios!$AW$5,Base_Cenarios!BA$5,(IF('Cenario_B.1.3'!$B$4=Base_Cenarios!$AW$6,Base_Cenarios!BA$6,Base_Cenarios!BA$7)))</f>
        <v>0.16824334785</v>
      </c>
      <c r="P86" s="153">
        <v>1</v>
      </c>
      <c r="Q86" s="154">
        <v>0.5</v>
      </c>
      <c r="R86" s="118">
        <f t="shared" si="33"/>
        <v>0</v>
      </c>
      <c r="S86" s="118">
        <f t="shared" si="33"/>
        <v>0</v>
      </c>
      <c r="T86" s="118">
        <f t="shared" si="33"/>
        <v>0</v>
      </c>
      <c r="U86" s="118">
        <f t="shared" si="33"/>
        <v>0</v>
      </c>
      <c r="V86" s="118">
        <f t="shared" si="36"/>
        <v>0</v>
      </c>
      <c r="W86" s="118">
        <f t="shared" si="34"/>
        <v>0</v>
      </c>
      <c r="X86" s="118">
        <f t="shared" si="34"/>
        <v>0</v>
      </c>
      <c r="Y86" s="118">
        <f t="shared" si="34"/>
        <v>0</v>
      </c>
      <c r="Z86" s="118">
        <f t="shared" si="35"/>
        <v>0</v>
      </c>
      <c r="AA86" s="118">
        <f t="shared" si="35"/>
        <v>0</v>
      </c>
      <c r="AB86" s="118">
        <f t="shared" si="35"/>
        <v>0</v>
      </c>
      <c r="AC86" s="118">
        <f t="shared" si="35"/>
        <v>0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(IF($B$3=Base_Cenarios!$A$3,Base_Cenarios!G41,(IF('Cenario_B.1.3'!$B$3=Base_Cenarios!$Q$3,Base_Cenarios!W41,Base_Cenarios!AM41))))*12.1667</f>
        <v>0</v>
      </c>
      <c r="C87" s="110">
        <f>(IF($B$3=Base_Cenarios!$A$3,Base_Cenarios!H41,(IF('Cenario_B.1.3'!$B$3=Base_Cenarios!$Q$3,Base_Cenarios!X41,Base_Cenarios!AN41))))*12.1667</f>
        <v>0</v>
      </c>
      <c r="D87" s="110">
        <f>(IF($B$3=Base_Cenarios!$A$3,Base_Cenarios!I41,(IF('Cenario_B.1.3'!$B$3=Base_Cenarios!$Q$3,Base_Cenarios!Y41,Base_Cenarios!AO41))))*12.1667</f>
        <v>0</v>
      </c>
      <c r="E87" s="110">
        <f>(IF($B$3=Base_Cenarios!$A$3,Base_Cenarios!J41,(IF('Cenario_B.1.3'!$B$3=Base_Cenarios!$Q$3,Base_Cenarios!Z41,Base_Cenarios!AP41))))*12.1667</f>
        <v>0</v>
      </c>
      <c r="F87" s="112">
        <v>1</v>
      </c>
      <c r="G87" s="114">
        <f>IF($B$4=Base_Cenarios!$AW$5,Base_Cenarios!AX$5,(IF('Cenario_B.1.3'!$B$4=Base_Cenarios!$AW$6,Base_Cenarios!AX$6,Base_Cenarios!AX$7)))</f>
        <v>0.15</v>
      </c>
      <c r="H87" s="114">
        <f>IF($B$4=Base_Cenarios!$AW$5,Base_Cenarios!AY$5,(IF('Cenario_B.1.3'!$B$4=Base_Cenarios!$AW$6,Base_Cenarios!AY$6,Base_Cenarios!AY$7)))</f>
        <v>0.15584999999999999</v>
      </c>
      <c r="I87" s="114">
        <f>IF($B$4=Base_Cenarios!$AW$5,Base_Cenarios!AZ$5,(IF('Cenario_B.1.3'!$B$4=Base_Cenarios!$AW$6,Base_Cenarios!AZ$6,Base_Cenarios!AZ$7)))</f>
        <v>0.16192814999999999</v>
      </c>
      <c r="J87" s="114">
        <f>IF($B$4=Base_Cenarios!$AW$5,Base_Cenarios!BA$5,(IF('Cenario_B.1.3'!$B$4=Base_Cenarios!$AW$6,Base_Cenarios!BA$6,Base_Cenarios!BA$7)))</f>
        <v>0.16824334785</v>
      </c>
      <c r="K87" s="115">
        <v>0.75</v>
      </c>
      <c r="L87" s="116">
        <f>IF($B$4=Base_Cenarios!$AW$5,Base_Cenarios!AX$5,(IF('Cenario_B.1.3'!$B$4=Base_Cenarios!$AW$6,Base_Cenarios!AX$6,Base_Cenarios!AX$7)))</f>
        <v>0.15</v>
      </c>
      <c r="M87" s="116">
        <f>IF($B$4=Base_Cenarios!$AW$5,Base_Cenarios!AY$5,(IF('Cenario_B.1.3'!$B$4=Base_Cenarios!$AW$6,Base_Cenarios!AY$6,Base_Cenarios!AY$7)))</f>
        <v>0.15584999999999999</v>
      </c>
      <c r="N87" s="116">
        <f>IF($B$4=Base_Cenarios!$AW$5,Base_Cenarios!AZ$5,(IF('Cenario_B.1.3'!$B$4=Base_Cenarios!$AW$6,Base_Cenarios!AZ$6,Base_Cenarios!AZ$7)))</f>
        <v>0.16192814999999999</v>
      </c>
      <c r="O87" s="116">
        <f>IF($B$4=Base_Cenarios!$AW$5,Base_Cenarios!BA$5,(IF('Cenario_B.1.3'!$B$4=Base_Cenarios!$AW$6,Base_Cenarios!BA$6,Base_Cenarios!BA$7)))</f>
        <v>0.16824334785</v>
      </c>
      <c r="P87" s="153">
        <v>1</v>
      </c>
      <c r="Q87" s="154">
        <v>0.5</v>
      </c>
      <c r="R87" s="118">
        <f t="shared" si="33"/>
        <v>0</v>
      </c>
      <c r="S87" s="118">
        <f t="shared" si="33"/>
        <v>0</v>
      </c>
      <c r="T87" s="118">
        <f t="shared" si="33"/>
        <v>0</v>
      </c>
      <c r="U87" s="118">
        <f t="shared" si="33"/>
        <v>0</v>
      </c>
      <c r="V87" s="118">
        <f t="shared" si="36"/>
        <v>0</v>
      </c>
      <c r="W87" s="118">
        <f t="shared" si="34"/>
        <v>0</v>
      </c>
      <c r="X87" s="118">
        <f t="shared" si="34"/>
        <v>0</v>
      </c>
      <c r="Y87" s="118">
        <f t="shared" si="34"/>
        <v>0</v>
      </c>
      <c r="Z87" s="118">
        <f>(R87+V87)*$P87*$Q87</f>
        <v>0</v>
      </c>
      <c r="AA87" s="118">
        <f t="shared" si="35"/>
        <v>0</v>
      </c>
      <c r="AB87" s="118">
        <f t="shared" si="35"/>
        <v>0</v>
      </c>
      <c r="AC87" s="118">
        <f t="shared" si="35"/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(IF($B$3=Base_Cenarios!$A$3,Base_Cenarios!G42,(IF('Cenario_B.1.3'!$B$3=Base_Cenarios!$Q$3,Base_Cenarios!W42,Base_Cenarios!AM42))))*12.1667</f>
        <v>0</v>
      </c>
      <c r="C88" s="110">
        <f>(IF($B$3=Base_Cenarios!$A$3,Base_Cenarios!H42,(IF('Cenario_B.1.3'!$B$3=Base_Cenarios!$Q$3,Base_Cenarios!X42,Base_Cenarios!AN42))))*12.1667</f>
        <v>0</v>
      </c>
      <c r="D88" s="110">
        <f>(IF($B$3=Base_Cenarios!$A$3,Base_Cenarios!I42,(IF('Cenario_B.1.3'!$B$3=Base_Cenarios!$Q$3,Base_Cenarios!Y42,Base_Cenarios!AO42))))*12.1667</f>
        <v>0</v>
      </c>
      <c r="E88" s="110">
        <f>(IF($B$3=Base_Cenarios!$A$3,Base_Cenarios!J42,(IF('Cenario_B.1.3'!$B$3=Base_Cenarios!$Q$3,Base_Cenarios!Z42,Base_Cenarios!AP42))))*12.1667</f>
        <v>0</v>
      </c>
      <c r="F88" s="112">
        <v>1</v>
      </c>
      <c r="G88" s="114">
        <f>IF($B$4=Base_Cenarios!$AW$5,Base_Cenarios!AX$5,(IF('Cenario_B.1.3'!$B$4=Base_Cenarios!$AW$6,Base_Cenarios!AX$6,Base_Cenarios!AX$7)))</f>
        <v>0.15</v>
      </c>
      <c r="H88" s="114">
        <f>IF($B$4=Base_Cenarios!$AW$5,Base_Cenarios!AY$5,(IF('Cenario_B.1.3'!$B$4=Base_Cenarios!$AW$6,Base_Cenarios!AY$6,Base_Cenarios!AY$7)))</f>
        <v>0.15584999999999999</v>
      </c>
      <c r="I88" s="114">
        <f>IF($B$4=Base_Cenarios!$AW$5,Base_Cenarios!AZ$5,(IF('Cenario_B.1.3'!$B$4=Base_Cenarios!$AW$6,Base_Cenarios!AZ$6,Base_Cenarios!AZ$7)))</f>
        <v>0.16192814999999999</v>
      </c>
      <c r="J88" s="114">
        <f>IF($B$4=Base_Cenarios!$AW$5,Base_Cenarios!BA$5,(IF('Cenario_B.1.3'!$B$4=Base_Cenarios!$AW$6,Base_Cenarios!BA$6,Base_Cenarios!BA$7)))</f>
        <v>0.16824334785</v>
      </c>
      <c r="K88" s="115">
        <v>0.75</v>
      </c>
      <c r="L88" s="116">
        <f>IF($B$4=Base_Cenarios!$AW$5,Base_Cenarios!AX$5,(IF('Cenario_B.1.3'!$B$4=Base_Cenarios!$AW$6,Base_Cenarios!AX$6,Base_Cenarios!AX$7)))</f>
        <v>0.15</v>
      </c>
      <c r="M88" s="116">
        <f>IF($B$4=Base_Cenarios!$AW$5,Base_Cenarios!AY$5,(IF('Cenario_B.1.3'!$B$4=Base_Cenarios!$AW$6,Base_Cenarios!AY$6,Base_Cenarios!AY$7)))</f>
        <v>0.15584999999999999</v>
      </c>
      <c r="N88" s="116">
        <f>IF($B$4=Base_Cenarios!$AW$5,Base_Cenarios!AZ$5,(IF('Cenario_B.1.3'!$B$4=Base_Cenarios!$AW$6,Base_Cenarios!AZ$6,Base_Cenarios!AZ$7)))</f>
        <v>0.16192814999999999</v>
      </c>
      <c r="O88" s="116">
        <f>IF($B$4=Base_Cenarios!$AW$5,Base_Cenarios!BA$5,(IF('Cenario_B.1.3'!$B$4=Base_Cenarios!$AW$6,Base_Cenarios!BA$6,Base_Cenarios!BA$7)))</f>
        <v>0.16824334785</v>
      </c>
      <c r="P88" s="153">
        <v>1</v>
      </c>
      <c r="Q88" s="154">
        <v>0.5</v>
      </c>
      <c r="R88" s="118">
        <f t="shared" si="33"/>
        <v>0</v>
      </c>
      <c r="S88" s="118">
        <f t="shared" si="33"/>
        <v>0</v>
      </c>
      <c r="T88" s="118">
        <f t="shared" si="33"/>
        <v>0</v>
      </c>
      <c r="U88" s="118">
        <f t="shared" si="33"/>
        <v>0</v>
      </c>
      <c r="V88" s="118">
        <f t="shared" si="36"/>
        <v>0</v>
      </c>
      <c r="W88" s="118">
        <f t="shared" si="34"/>
        <v>0</v>
      </c>
      <c r="X88" s="118">
        <f t="shared" si="34"/>
        <v>0</v>
      </c>
      <c r="Y88" s="118">
        <f t="shared" si="34"/>
        <v>0</v>
      </c>
      <c r="Z88" s="118">
        <f t="shared" si="35"/>
        <v>0</v>
      </c>
      <c r="AA88" s="118">
        <f t="shared" si="35"/>
        <v>0</v>
      </c>
      <c r="AB88" s="118">
        <f t="shared" si="35"/>
        <v>0</v>
      </c>
      <c r="AC88" s="118">
        <f t="shared" si="35"/>
        <v>0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(IF($B$3=Base_Cenarios!$A$3,Base_Cenarios!G43,(IF('Cenario_B.1.3'!$B$3=Base_Cenarios!$Q$3,Base_Cenarios!W43,Base_Cenarios!AM43))))*12.1667</f>
        <v>0</v>
      </c>
      <c r="C89" s="110">
        <f>(IF($B$3=Base_Cenarios!$A$3,Base_Cenarios!H43,(IF('Cenario_B.1.3'!$B$3=Base_Cenarios!$Q$3,Base_Cenarios!X43,Base_Cenarios!AN43))))*12.1667</f>
        <v>0</v>
      </c>
      <c r="D89" s="110">
        <f>(IF($B$3=Base_Cenarios!$A$3,Base_Cenarios!I43,(IF('Cenario_B.1.3'!$B$3=Base_Cenarios!$Q$3,Base_Cenarios!Y43,Base_Cenarios!AO43))))*12.1667</f>
        <v>0</v>
      </c>
      <c r="E89" s="110">
        <f>(IF($B$3=Base_Cenarios!$A$3,Base_Cenarios!J43,(IF('Cenario_B.1.3'!$B$3=Base_Cenarios!$Q$3,Base_Cenarios!Z43,Base_Cenarios!AP43))))*12.1667</f>
        <v>0</v>
      </c>
      <c r="F89" s="112">
        <v>1</v>
      </c>
      <c r="G89" s="114">
        <f>IF($B$4=Base_Cenarios!$AW$5,Base_Cenarios!AX$5,(IF('Cenario_B.1.3'!$B$4=Base_Cenarios!$AW$6,Base_Cenarios!AX$6,Base_Cenarios!AX$7)))</f>
        <v>0.15</v>
      </c>
      <c r="H89" s="114">
        <f>IF($B$4=Base_Cenarios!$AW$5,Base_Cenarios!AY$5,(IF('Cenario_B.1.3'!$B$4=Base_Cenarios!$AW$6,Base_Cenarios!AY$6,Base_Cenarios!AY$7)))</f>
        <v>0.15584999999999999</v>
      </c>
      <c r="I89" s="114">
        <f>IF($B$4=Base_Cenarios!$AW$5,Base_Cenarios!AZ$5,(IF('Cenario_B.1.3'!$B$4=Base_Cenarios!$AW$6,Base_Cenarios!AZ$6,Base_Cenarios!AZ$7)))</f>
        <v>0.16192814999999999</v>
      </c>
      <c r="J89" s="114">
        <f>IF($B$4=Base_Cenarios!$AW$5,Base_Cenarios!BA$5,(IF('Cenario_B.1.3'!$B$4=Base_Cenarios!$AW$6,Base_Cenarios!BA$6,Base_Cenarios!BA$7)))</f>
        <v>0.16824334785</v>
      </c>
      <c r="K89" s="115">
        <v>0.75</v>
      </c>
      <c r="L89" s="116">
        <f>IF($B$4=Base_Cenarios!$AW$5,Base_Cenarios!AX$5,(IF('Cenario_B.1.3'!$B$4=Base_Cenarios!$AW$6,Base_Cenarios!AX$6,Base_Cenarios!AX$7)))</f>
        <v>0.15</v>
      </c>
      <c r="M89" s="116">
        <f>IF($B$4=Base_Cenarios!$AW$5,Base_Cenarios!AY$5,(IF('Cenario_B.1.3'!$B$4=Base_Cenarios!$AW$6,Base_Cenarios!AY$6,Base_Cenarios!AY$7)))</f>
        <v>0.15584999999999999</v>
      </c>
      <c r="N89" s="116">
        <f>IF($B$4=Base_Cenarios!$AW$5,Base_Cenarios!AZ$5,(IF('Cenario_B.1.3'!$B$4=Base_Cenarios!$AW$6,Base_Cenarios!AZ$6,Base_Cenarios!AZ$7)))</f>
        <v>0.16192814999999999</v>
      </c>
      <c r="O89" s="116">
        <f>IF($B$4=Base_Cenarios!$AW$5,Base_Cenarios!BA$5,(IF('Cenario_B.1.3'!$B$4=Base_Cenarios!$AW$6,Base_Cenarios!BA$6,Base_Cenarios!BA$7)))</f>
        <v>0.16824334785</v>
      </c>
      <c r="P89" s="153">
        <v>1</v>
      </c>
      <c r="Q89" s="154">
        <v>0.5</v>
      </c>
      <c r="R89" s="118">
        <f t="shared" si="33"/>
        <v>0</v>
      </c>
      <c r="S89" s="118">
        <f t="shared" si="33"/>
        <v>0</v>
      </c>
      <c r="T89" s="118">
        <f t="shared" si="33"/>
        <v>0</v>
      </c>
      <c r="U89" s="118">
        <f t="shared" si="33"/>
        <v>0</v>
      </c>
      <c r="V89" s="118">
        <f t="shared" si="36"/>
        <v>0</v>
      </c>
      <c r="W89" s="118">
        <f t="shared" si="34"/>
        <v>0</v>
      </c>
      <c r="X89" s="118">
        <f t="shared" si="34"/>
        <v>0</v>
      </c>
      <c r="Y89" s="118">
        <f t="shared" si="34"/>
        <v>0</v>
      </c>
      <c r="Z89" s="118">
        <f t="shared" si="35"/>
        <v>0</v>
      </c>
      <c r="AA89" s="118">
        <f t="shared" si="35"/>
        <v>0</v>
      </c>
      <c r="AB89" s="118">
        <f t="shared" si="35"/>
        <v>0</v>
      </c>
      <c r="AC89" s="118">
        <f t="shared" si="35"/>
        <v>0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(IF($B$3=Base_Cenarios!$A$3,Base_Cenarios!G48,(IF('Cenario_B.1.3'!$B$3=Base_Cenarios!$Q$3,Base_Cenarios!W48,Base_Cenarios!AM48))))*12.1667</f>
        <v>0</v>
      </c>
      <c r="C96" s="111">
        <f>(IF($B$3=Base_Cenarios!$A$3,Base_Cenarios!H48,(IF('Cenario_B.1.3'!$B$3=Base_Cenarios!$Q$3,Base_Cenarios!X48,Base_Cenarios!AN48))))*12.1667</f>
        <v>0</v>
      </c>
      <c r="D96" s="111">
        <f>(IF($B$3=Base_Cenarios!$A$3,Base_Cenarios!I48,(IF('Cenario_B.1.3'!$B$3=Base_Cenarios!$Q$3,Base_Cenarios!Y48,Base_Cenarios!AO48))))*12.1667</f>
        <v>0</v>
      </c>
      <c r="E96" s="111">
        <f>(IF($B$3=Base_Cenarios!$A$3,Base_Cenarios!J48,(IF('Cenario_B.1.3'!$B$3=Base_Cenarios!$Q$3,Base_Cenarios!Z48,Base_Cenarios!AP48))))*12.1667</f>
        <v>0</v>
      </c>
      <c r="F96" s="112">
        <v>1</v>
      </c>
      <c r="G96" s="114">
        <f>IF($B$4=Base_Cenarios!$AW$5,Base_Cenarios!AX$5,(IF('Cenario_B.1.3'!$B$4=Base_Cenarios!$AW$6,Base_Cenarios!AX$6,Base_Cenarios!AX$7)))</f>
        <v>0.15</v>
      </c>
      <c r="H96" s="114">
        <f>IF($B$4=Base_Cenarios!$AW$5,Base_Cenarios!AY$5,(IF('Cenario_B.1.3'!$B$4=Base_Cenarios!$AW$6,Base_Cenarios!AY$6,Base_Cenarios!AY$7)))</f>
        <v>0.15584999999999999</v>
      </c>
      <c r="I96" s="114">
        <f>IF($B$4=Base_Cenarios!$AW$5,Base_Cenarios!AZ$5,(IF('Cenario_B.1.3'!$B$4=Base_Cenarios!$AW$6,Base_Cenarios!AZ$6,Base_Cenarios!AZ$7)))</f>
        <v>0.16192814999999999</v>
      </c>
      <c r="J96" s="114">
        <f>IF($B$4=Base_Cenarios!$AW$5,Base_Cenarios!BA$5,(IF('Cenario_B.1.3'!$B$4=Base_Cenarios!$AW$6,Base_Cenarios!BA$6,Base_Cenarios!BA$7)))</f>
        <v>0.16824334785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IF($B$4=Base_Cenarios!$AW$5,Base_Cenarios!AX$5,(IF('Cenario_B.1.3'!$B$4=Base_Cenarios!$AW$6,Base_Cenarios!AX$6,Base_Cenarios!AX$7)))</f>
        <v>0.15</v>
      </c>
      <c r="T96" s="116">
        <f>IF($B$4=Base_Cenarios!$AW$5,Base_Cenarios!AY$5,(IF('Cenario_B.1.3'!$B$4=Base_Cenarios!$AW$6,Base_Cenarios!AY$6,Base_Cenarios!AY$7)))</f>
        <v>0.15584999999999999</v>
      </c>
      <c r="U96" s="116">
        <f>IF($B$4=Base_Cenarios!$AW$5,Base_Cenarios!AZ$5,(IF('Cenario_B.1.3'!$B$4=Base_Cenarios!$AW$6,Base_Cenarios!AZ$6,Base_Cenarios!AZ$7)))</f>
        <v>0.16192814999999999</v>
      </c>
      <c r="V96" s="116">
        <f>IF($B$4=Base_Cenarios!$AW$5,Base_Cenarios!BA$5,(IF('Cenario_B.1.3'!$B$4=Base_Cenarios!$AW$6,Base_Cenarios!BA$6,Base_Cenarios!BA$7)))</f>
        <v>0.16824334785</v>
      </c>
      <c r="W96" s="141">
        <f>(IF($B$3=Base_Cenarios!$A$3,Base_Cenarios!L48,(IF('Cenario_B.1.3'!$B$3=Base_Cenarios!$Q$3,Base_Cenarios!AB48,Base_Cenarios!AR48))))*12</f>
        <v>0</v>
      </c>
      <c r="X96" s="141">
        <f>(IF($B$3=Base_Cenarios!$A$3,Base_Cenarios!M48,(IF('Cenario_B.1.3'!$B$3=Base_Cenarios!$Q$3,Base_Cenarios!AC48,Base_Cenarios!AS48))))*12</f>
        <v>0</v>
      </c>
      <c r="Y96" s="141">
        <f>(IF($B$3=Base_Cenarios!$A$3,Base_Cenarios!N48,(IF('Cenario_B.1.3'!$B$3=Base_Cenarios!$Q$3,Base_Cenarios!AD48,Base_Cenarios!AT48))))*12</f>
        <v>0</v>
      </c>
      <c r="Z96" s="141">
        <f>(IF($B$3=Base_Cenarios!$A$3,Base_Cenarios!O48,(IF('Cenario_B.1.3'!$B$3=Base_Cenarios!$Q$3,Base_Cenarios!AE48,Base_Cenarios!AU48))))*12</f>
        <v>0</v>
      </c>
      <c r="AA96" s="150">
        <f>IF($B$4=Base_Cenarios!$AW$5,Base_Cenarios!AX$5,(IF('Cenario_B.1.3'!$B$4=Base_Cenarios!$AW$6,Base_Cenarios!AX$6,Base_Cenarios!AX$7)))</f>
        <v>0.15</v>
      </c>
      <c r="AB96" s="150">
        <f>IF($B$4=Base_Cenarios!$AW$5,Base_Cenarios!AY$5,(IF('Cenario_B.1.3'!$B$4=Base_Cenarios!$AW$6,Base_Cenarios!AY$6,Base_Cenarios!AY$7)))</f>
        <v>0.15584999999999999</v>
      </c>
      <c r="AC96" s="150">
        <f>IF($B$4=Base_Cenarios!$AW$5,Base_Cenarios!AZ$5,(IF('Cenario_B.1.3'!$B$4=Base_Cenarios!$AW$6,Base_Cenarios!AZ$6,Base_Cenarios!AZ$7)))</f>
        <v>0.16192814999999999</v>
      </c>
      <c r="AD96" s="150">
        <f>IF($B$4=Base_Cenarios!$AW$5,Base_Cenarios!BA$5,(IF('Cenario_B.1.3'!$B$4=Base_Cenarios!$AW$6,Base_Cenarios!BA$6,Base_Cenarios!BA$7)))</f>
        <v>0.16824334785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(IF($B$3=Base_Cenarios!$A$3,Base_Cenarios!G49,(IF('Cenario_B.1.3'!$B$3=Base_Cenarios!$Q$3,Base_Cenarios!W49,Base_Cenarios!AM49))))*12.1667</f>
        <v>0</v>
      </c>
      <c r="C97" s="111">
        <f>(IF($B$3=Base_Cenarios!$A$3,Base_Cenarios!H49,(IF('Cenario_B.1.3'!$B$3=Base_Cenarios!$Q$3,Base_Cenarios!X49,Base_Cenarios!AN49))))*12.1667</f>
        <v>0</v>
      </c>
      <c r="D97" s="111">
        <f>(IF($B$3=Base_Cenarios!$A$3,Base_Cenarios!I49,(IF('Cenario_B.1.3'!$B$3=Base_Cenarios!$Q$3,Base_Cenarios!Y49,Base_Cenarios!AO49))))*12.1667</f>
        <v>0</v>
      </c>
      <c r="E97" s="111">
        <f>(IF($B$3=Base_Cenarios!$A$3,Base_Cenarios!J49,(IF('Cenario_B.1.3'!$B$3=Base_Cenarios!$Q$3,Base_Cenarios!Z49,Base_Cenarios!AP49))))*12.1667</f>
        <v>0</v>
      </c>
      <c r="F97" s="112">
        <v>1</v>
      </c>
      <c r="G97" s="114">
        <f>IF($B$4=Base_Cenarios!$AW$5,Base_Cenarios!AX$5,(IF('Cenario_B.1.3'!$B$4=Base_Cenarios!$AW$6,Base_Cenarios!AX$6,Base_Cenarios!AX$7)))</f>
        <v>0.15</v>
      </c>
      <c r="H97" s="114">
        <f>IF($B$4=Base_Cenarios!$AW$5,Base_Cenarios!AY$5,(IF('Cenario_B.1.3'!$B$4=Base_Cenarios!$AW$6,Base_Cenarios!AY$6,Base_Cenarios!AY$7)))</f>
        <v>0.15584999999999999</v>
      </c>
      <c r="I97" s="114">
        <f>IF($B$4=Base_Cenarios!$AW$5,Base_Cenarios!AZ$5,(IF('Cenario_B.1.3'!$B$4=Base_Cenarios!$AW$6,Base_Cenarios!AZ$6,Base_Cenarios!AZ$7)))</f>
        <v>0.16192814999999999</v>
      </c>
      <c r="J97" s="114">
        <f>IF($B$4=Base_Cenarios!$AW$5,Base_Cenarios!BA$5,(IF('Cenario_B.1.3'!$B$4=Base_Cenarios!$AW$6,Base_Cenarios!BA$6,Base_Cenarios!BA$7)))</f>
        <v>0.16824334785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IF($B$4=Base_Cenarios!$AW$5,Base_Cenarios!AX$5,(IF('Cenario_B.1.3'!$B$4=Base_Cenarios!$AW$6,Base_Cenarios!AX$6,Base_Cenarios!AX$7)))</f>
        <v>0.15</v>
      </c>
      <c r="T97" s="116">
        <f>IF($B$4=Base_Cenarios!$AW$5,Base_Cenarios!AY$5,(IF('Cenario_B.1.3'!$B$4=Base_Cenarios!$AW$6,Base_Cenarios!AY$6,Base_Cenarios!AY$7)))</f>
        <v>0.15584999999999999</v>
      </c>
      <c r="U97" s="116">
        <f>IF($B$4=Base_Cenarios!$AW$5,Base_Cenarios!AZ$5,(IF('Cenario_B.1.3'!$B$4=Base_Cenarios!$AW$6,Base_Cenarios!AZ$6,Base_Cenarios!AZ$7)))</f>
        <v>0.16192814999999999</v>
      </c>
      <c r="V97" s="116">
        <f>IF($B$4=Base_Cenarios!$AW$5,Base_Cenarios!BA$5,(IF('Cenario_B.1.3'!$B$4=Base_Cenarios!$AW$6,Base_Cenarios!BA$6,Base_Cenarios!BA$7)))</f>
        <v>0.16824334785</v>
      </c>
      <c r="W97" s="141">
        <f>(IF($B$3=Base_Cenarios!$A$3,Base_Cenarios!L49,(IF('Cenario_B.1.3'!$B$3=Base_Cenarios!$Q$3,Base_Cenarios!AB49,Base_Cenarios!AR49))))*12</f>
        <v>0</v>
      </c>
      <c r="X97" s="141">
        <f>(IF($B$3=Base_Cenarios!$A$3,Base_Cenarios!M49,(IF('Cenario_B.1.3'!$B$3=Base_Cenarios!$Q$3,Base_Cenarios!AC49,Base_Cenarios!AS49))))*12</f>
        <v>0</v>
      </c>
      <c r="Y97" s="141">
        <f>(IF($B$3=Base_Cenarios!$A$3,Base_Cenarios!N49,(IF('Cenario_B.1.3'!$B$3=Base_Cenarios!$Q$3,Base_Cenarios!AD49,Base_Cenarios!AT49))))*12</f>
        <v>0</v>
      </c>
      <c r="Z97" s="141">
        <f>(IF($B$3=Base_Cenarios!$A$3,Base_Cenarios!O49,(IF('Cenario_B.1.3'!$B$3=Base_Cenarios!$Q$3,Base_Cenarios!AE49,Base_Cenarios!AU49))))*12</f>
        <v>0</v>
      </c>
      <c r="AA97" s="150">
        <f>IF($B$4=Base_Cenarios!$AW$5,Base_Cenarios!AX$5,(IF('Cenario_B.1.3'!$B$4=Base_Cenarios!$AW$6,Base_Cenarios!AX$6,Base_Cenarios!AX$7)))</f>
        <v>0.15</v>
      </c>
      <c r="AB97" s="150">
        <f>IF($B$4=Base_Cenarios!$AW$5,Base_Cenarios!AY$5,(IF('Cenario_B.1.3'!$B$4=Base_Cenarios!$AW$6,Base_Cenarios!AY$6,Base_Cenarios!AY$7)))</f>
        <v>0.15584999999999999</v>
      </c>
      <c r="AC97" s="150">
        <f>IF($B$4=Base_Cenarios!$AW$5,Base_Cenarios!AZ$5,(IF('Cenario_B.1.3'!$B$4=Base_Cenarios!$AW$6,Base_Cenarios!AZ$6,Base_Cenarios!AZ$7)))</f>
        <v>0.16192814999999999</v>
      </c>
      <c r="AD97" s="150">
        <f>IF($B$4=Base_Cenarios!$AW$5,Base_Cenarios!BA$5,(IF('Cenario_B.1.3'!$B$4=Base_Cenarios!$AW$6,Base_Cenarios!BA$6,Base_Cenarios!BA$7)))</f>
        <v>0.16824334785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(IF($B$3=Base_Cenarios!$A$3,Base_Cenarios!G50,(IF('Cenario_B.1.3'!$B$3=Base_Cenarios!$Q$3,Base_Cenarios!W50,Base_Cenarios!AM50))))*12.1667</f>
        <v>0</v>
      </c>
      <c r="C98" s="111">
        <f>(IF($B$3=Base_Cenarios!$A$3,Base_Cenarios!H50,(IF('Cenario_B.1.3'!$B$3=Base_Cenarios!$Q$3,Base_Cenarios!X50,Base_Cenarios!AN50))))*12.1667</f>
        <v>0</v>
      </c>
      <c r="D98" s="111">
        <f>(IF($B$3=Base_Cenarios!$A$3,Base_Cenarios!I50,(IF('Cenario_B.1.3'!$B$3=Base_Cenarios!$Q$3,Base_Cenarios!Y50,Base_Cenarios!AO50))))*12.1667</f>
        <v>0</v>
      </c>
      <c r="E98" s="111">
        <f>(IF($B$3=Base_Cenarios!$A$3,Base_Cenarios!J50,(IF('Cenario_B.1.3'!$B$3=Base_Cenarios!$Q$3,Base_Cenarios!Z50,Base_Cenarios!AP50))))*12.1667</f>
        <v>0</v>
      </c>
      <c r="F98" s="112">
        <v>1</v>
      </c>
      <c r="G98" s="114">
        <f>IF($B$4=Base_Cenarios!$AW$5,Base_Cenarios!AX$5,(IF('Cenario_B.1.3'!$B$4=Base_Cenarios!$AW$6,Base_Cenarios!AX$6,Base_Cenarios!AX$7)))</f>
        <v>0.15</v>
      </c>
      <c r="H98" s="114">
        <f>IF($B$4=Base_Cenarios!$AW$5,Base_Cenarios!AY$5,(IF('Cenario_B.1.3'!$B$4=Base_Cenarios!$AW$6,Base_Cenarios!AY$6,Base_Cenarios!AY$7)))</f>
        <v>0.15584999999999999</v>
      </c>
      <c r="I98" s="114">
        <f>IF($B$4=Base_Cenarios!$AW$5,Base_Cenarios!AZ$5,(IF('Cenario_B.1.3'!$B$4=Base_Cenarios!$AW$6,Base_Cenarios!AZ$6,Base_Cenarios!AZ$7)))</f>
        <v>0.16192814999999999</v>
      </c>
      <c r="J98" s="114">
        <f>IF($B$4=Base_Cenarios!$AW$5,Base_Cenarios!BA$5,(IF('Cenario_B.1.3'!$B$4=Base_Cenarios!$AW$6,Base_Cenarios!BA$6,Base_Cenarios!BA$7)))</f>
        <v>0.16824334785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IF($B$4=Base_Cenarios!$AW$5,Base_Cenarios!AX$5,(IF('Cenario_B.1.3'!$B$4=Base_Cenarios!$AW$6,Base_Cenarios!AX$6,Base_Cenarios!AX$7)))</f>
        <v>0.15</v>
      </c>
      <c r="T98" s="116">
        <f>IF($B$4=Base_Cenarios!$AW$5,Base_Cenarios!AY$5,(IF('Cenario_B.1.3'!$B$4=Base_Cenarios!$AW$6,Base_Cenarios!AY$6,Base_Cenarios!AY$7)))</f>
        <v>0.15584999999999999</v>
      </c>
      <c r="U98" s="116">
        <f>IF($B$4=Base_Cenarios!$AW$5,Base_Cenarios!AZ$5,(IF('Cenario_B.1.3'!$B$4=Base_Cenarios!$AW$6,Base_Cenarios!AZ$6,Base_Cenarios!AZ$7)))</f>
        <v>0.16192814999999999</v>
      </c>
      <c r="V98" s="116">
        <f>IF($B$4=Base_Cenarios!$AW$5,Base_Cenarios!BA$5,(IF('Cenario_B.1.3'!$B$4=Base_Cenarios!$AW$6,Base_Cenarios!BA$6,Base_Cenarios!BA$7)))</f>
        <v>0.16824334785</v>
      </c>
      <c r="W98" s="141">
        <f>(IF($B$3=Base_Cenarios!$A$3,Base_Cenarios!L50,(IF('Cenario_B.1.3'!$B$3=Base_Cenarios!$Q$3,Base_Cenarios!AB50,Base_Cenarios!AR50))))*12</f>
        <v>0</v>
      </c>
      <c r="X98" s="141">
        <f>(IF($B$3=Base_Cenarios!$A$3,Base_Cenarios!M50,(IF('Cenario_B.1.3'!$B$3=Base_Cenarios!$Q$3,Base_Cenarios!AC50,Base_Cenarios!AS50))))*12</f>
        <v>0</v>
      </c>
      <c r="Y98" s="141">
        <f>(IF($B$3=Base_Cenarios!$A$3,Base_Cenarios!N50,(IF('Cenario_B.1.3'!$B$3=Base_Cenarios!$Q$3,Base_Cenarios!AD50,Base_Cenarios!AT50))))*12</f>
        <v>0</v>
      </c>
      <c r="Z98" s="141">
        <f>(IF($B$3=Base_Cenarios!$A$3,Base_Cenarios!O50,(IF('Cenario_B.1.3'!$B$3=Base_Cenarios!$Q$3,Base_Cenarios!AE50,Base_Cenarios!AU50))))*12</f>
        <v>0</v>
      </c>
      <c r="AA98" s="150">
        <f>IF($B$4=Base_Cenarios!$AW$5,Base_Cenarios!AX$5,(IF('Cenario_B.1.3'!$B$4=Base_Cenarios!$AW$6,Base_Cenarios!AX$6,Base_Cenarios!AX$7)))</f>
        <v>0.15</v>
      </c>
      <c r="AB98" s="150">
        <f>IF($B$4=Base_Cenarios!$AW$5,Base_Cenarios!AY$5,(IF('Cenario_B.1.3'!$B$4=Base_Cenarios!$AW$6,Base_Cenarios!AY$6,Base_Cenarios!AY$7)))</f>
        <v>0.15584999999999999</v>
      </c>
      <c r="AC98" s="150">
        <f>IF($B$4=Base_Cenarios!$AW$5,Base_Cenarios!AZ$5,(IF('Cenario_B.1.3'!$B$4=Base_Cenarios!$AW$6,Base_Cenarios!AZ$6,Base_Cenarios!AZ$7)))</f>
        <v>0.16192814999999999</v>
      </c>
      <c r="AD98" s="150">
        <f>IF($B$4=Base_Cenarios!$AW$5,Base_Cenarios!BA$5,(IF('Cenario_B.1.3'!$B$4=Base_Cenarios!$AW$6,Base_Cenarios!BA$6,Base_Cenarios!BA$7)))</f>
        <v>0.16824334785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(IF($B$3=Base_Cenarios!$A$3,Base_Cenarios!G51,(IF('Cenario_B.1.3'!$B$3=Base_Cenarios!$Q$3,Base_Cenarios!W51,Base_Cenarios!AM51))))*12.1667</f>
        <v>35977634.568591774</v>
      </c>
      <c r="C99" s="111">
        <f>(IF($B$3=Base_Cenarios!$A$3,Base_Cenarios!H51,(IF('Cenario_B.1.3'!$B$3=Base_Cenarios!$Q$3,Base_Cenarios!X51,Base_Cenarios!AN51))))*12.1667</f>
        <v>30940765.728988919</v>
      </c>
      <c r="D99" s="111">
        <f>(IF($B$3=Base_Cenarios!$A$3,Base_Cenarios!I51,(IF('Cenario_B.1.3'!$B$3=Base_Cenarios!$Q$3,Base_Cenarios!Y51,Base_Cenarios!AO51))))*12.1667</f>
        <v>23514981.954031587</v>
      </c>
      <c r="E99" s="111">
        <f>(IF($B$3=Base_Cenarios!$A$3,Base_Cenarios!J51,(IF('Cenario_B.1.3'!$B$3=Base_Cenarios!$Q$3,Base_Cenarios!Z51,Base_Cenarios!AP51))))*12.1667</f>
        <v>17401086.645983372</v>
      </c>
      <c r="F99" s="112">
        <v>1</v>
      </c>
      <c r="G99" s="114">
        <f>IF($B$4=Base_Cenarios!$AW$5,Base_Cenarios!AX$5,(IF('Cenario_B.1.3'!$B$4=Base_Cenarios!$AW$6,Base_Cenarios!AX$6,Base_Cenarios!AX$7)))</f>
        <v>0.15</v>
      </c>
      <c r="H99" s="114">
        <f>IF($B$4=Base_Cenarios!$AW$5,Base_Cenarios!AY$5,(IF('Cenario_B.1.3'!$B$4=Base_Cenarios!$AW$6,Base_Cenarios!AY$6,Base_Cenarios!AY$7)))</f>
        <v>0.15584999999999999</v>
      </c>
      <c r="I99" s="114">
        <f>IF($B$4=Base_Cenarios!$AW$5,Base_Cenarios!AZ$5,(IF('Cenario_B.1.3'!$B$4=Base_Cenarios!$AW$6,Base_Cenarios!AZ$6,Base_Cenarios!AZ$7)))</f>
        <v>0.16192814999999999</v>
      </c>
      <c r="J99" s="114">
        <f>IF($B$4=Base_Cenarios!$AW$5,Base_Cenarios!BA$5,(IF('Cenario_B.1.3'!$B$4=Base_Cenarios!$AW$6,Base_Cenarios!BA$6,Base_Cenarios!BA$7)))</f>
        <v>0.16824334785</v>
      </c>
      <c r="K99" s="115">
        <f t="shared" si="37"/>
        <v>35977634.568591774</v>
      </c>
      <c r="L99" s="115">
        <f t="shared" si="37"/>
        <v>30940765.728988919</v>
      </c>
      <c r="M99" s="115">
        <f t="shared" si="37"/>
        <v>23514981.954031587</v>
      </c>
      <c r="N99" s="115">
        <f t="shared" si="37"/>
        <v>17401086.645983372</v>
      </c>
      <c r="O99" s="115">
        <f t="shared" si="43"/>
        <v>28782107.65487342</v>
      </c>
      <c r="P99" s="115">
        <f t="shared" si="38"/>
        <v>24752612.583191138</v>
      </c>
      <c r="Q99" s="115">
        <f t="shared" si="38"/>
        <v>18811985.563225269</v>
      </c>
      <c r="R99" s="115">
        <f t="shared" si="38"/>
        <v>13920869.316786699</v>
      </c>
      <c r="S99" s="116">
        <f>IF($B$4=Base_Cenarios!$AW$5,Base_Cenarios!AX$5,(IF('Cenario_B.1.3'!$B$4=Base_Cenarios!$AW$6,Base_Cenarios!AX$6,Base_Cenarios!AX$7)))</f>
        <v>0.15</v>
      </c>
      <c r="T99" s="116">
        <f>IF($B$4=Base_Cenarios!$AW$5,Base_Cenarios!AY$5,(IF('Cenario_B.1.3'!$B$4=Base_Cenarios!$AW$6,Base_Cenarios!AY$6,Base_Cenarios!AY$7)))</f>
        <v>0.15584999999999999</v>
      </c>
      <c r="U99" s="116">
        <f>IF($B$4=Base_Cenarios!$AW$5,Base_Cenarios!AZ$5,(IF('Cenario_B.1.3'!$B$4=Base_Cenarios!$AW$6,Base_Cenarios!AZ$6,Base_Cenarios!AZ$7)))</f>
        <v>0.16192814999999999</v>
      </c>
      <c r="V99" s="116">
        <f>IF($B$4=Base_Cenarios!$AW$5,Base_Cenarios!BA$5,(IF('Cenario_B.1.3'!$B$4=Base_Cenarios!$AW$6,Base_Cenarios!BA$6,Base_Cenarios!BA$7)))</f>
        <v>0.16824334785</v>
      </c>
      <c r="W99" s="141">
        <f>(IF($B$3=Base_Cenarios!$A$3,Base_Cenarios!L51,(IF('Cenario_B.1.3'!$B$3=Base_Cenarios!$Q$3,Base_Cenarios!AB51,Base_Cenarios!AR51))))*12</f>
        <v>3485270.3846400008</v>
      </c>
      <c r="X99" s="141">
        <f>(IF($B$3=Base_Cenarios!$A$3,Base_Cenarios!M51,(IF('Cenario_B.1.3'!$B$3=Base_Cenarios!$Q$3,Base_Cenarios!AC51,Base_Cenarios!AS51))))*12</f>
        <v>3694386.6077184007</v>
      </c>
      <c r="Y99" s="141">
        <f>(IF($B$3=Base_Cenarios!$A$3,Base_Cenarios!N51,(IF('Cenario_B.1.3'!$B$3=Base_Cenarios!$Q$3,Base_Cenarios!AD51,Base_Cenarios!AT51))))*12</f>
        <v>3916049.8041815045</v>
      </c>
      <c r="Z99" s="141">
        <f>(IF($B$3=Base_Cenarios!$A$3,Base_Cenarios!O51,(IF('Cenario_B.1.3'!$B$3=Base_Cenarios!$Q$3,Base_Cenarios!AE51,Base_Cenarios!AU51))))*12</f>
        <v>4464296.7767669149</v>
      </c>
      <c r="AA99" s="150">
        <f>IF($B$4=Base_Cenarios!$AW$5,Base_Cenarios!AX$5,(IF('Cenario_B.1.3'!$B$4=Base_Cenarios!$AW$6,Base_Cenarios!AX$6,Base_Cenarios!AX$7)))</f>
        <v>0.15</v>
      </c>
      <c r="AB99" s="150">
        <f>IF($B$4=Base_Cenarios!$AW$5,Base_Cenarios!AY$5,(IF('Cenario_B.1.3'!$B$4=Base_Cenarios!$AW$6,Base_Cenarios!AY$6,Base_Cenarios!AY$7)))</f>
        <v>0.15584999999999999</v>
      </c>
      <c r="AC99" s="150">
        <f>IF($B$4=Base_Cenarios!$AW$5,Base_Cenarios!AZ$5,(IF('Cenario_B.1.3'!$B$4=Base_Cenarios!$AW$6,Base_Cenarios!AZ$6,Base_Cenarios!AZ$7)))</f>
        <v>0.16192814999999999</v>
      </c>
      <c r="AD99" s="150">
        <f>IF($B$4=Base_Cenarios!$AW$5,Base_Cenarios!BA$5,(IF('Cenario_B.1.3'!$B$4=Base_Cenarios!$AW$6,Base_Cenarios!BA$6,Base_Cenarios!BA$7)))</f>
        <v>0.16824334785</v>
      </c>
      <c r="AE99" s="149">
        <v>1</v>
      </c>
      <c r="AF99" s="118">
        <f t="shared" si="39"/>
        <v>5396645.1852887655</v>
      </c>
      <c r="AG99" s="118">
        <f t="shared" si="39"/>
        <v>4822118.338862923</v>
      </c>
      <c r="AH99" s="118">
        <f t="shared" si="39"/>
        <v>3807737.5250997199</v>
      </c>
      <c r="AI99" s="118">
        <f t="shared" si="39"/>
        <v>2927617.0735481703</v>
      </c>
      <c r="AJ99" s="118">
        <f>IF(K99&gt;0,(K99-O99)*S99*(B99/K99),0)</f>
        <v>1079329.037057753</v>
      </c>
      <c r="AK99" s="118">
        <f t="shared" si="40"/>
        <v>964423.66777258425</v>
      </c>
      <c r="AL99" s="118">
        <f t="shared" si="40"/>
        <v>761547.50501994393</v>
      </c>
      <c r="AM99" s="118">
        <f t="shared" si="40"/>
        <v>585523.4147096338</v>
      </c>
      <c r="AN99" s="118">
        <f t="shared" si="44"/>
        <v>522790.55769600009</v>
      </c>
      <c r="AO99" s="118">
        <f t="shared" si="41"/>
        <v>575770.15281291271</v>
      </c>
      <c r="AP99" s="118">
        <f t="shared" si="41"/>
        <v>634118.70009897323</v>
      </c>
      <c r="AQ99" s="118">
        <f t="shared" si="41"/>
        <v>751088.2355192299</v>
      </c>
      <c r="AR99" s="118">
        <f t="shared" si="42"/>
        <v>6998764.7800425179</v>
      </c>
      <c r="AS99" s="118">
        <f t="shared" si="42"/>
        <v>6362312.1594484206</v>
      </c>
      <c r="AT99" s="118">
        <f t="shared" si="42"/>
        <v>5203403.7302186377</v>
      </c>
      <c r="AU99" s="118">
        <f t="shared" si="42"/>
        <v>4264228.7237770343</v>
      </c>
    </row>
    <row r="100" spans="1:47">
      <c r="A100" s="87" t="s">
        <v>15</v>
      </c>
      <c r="B100" s="111">
        <f>(IF($B$3=Base_Cenarios!$A$3,Base_Cenarios!G52,(IF('Cenario_B.1.3'!$B$3=Base_Cenarios!$Q$3,Base_Cenarios!W52,Base_Cenarios!AM52))))*12.1667</f>
        <v>0</v>
      </c>
      <c r="C100" s="111">
        <f>(IF($B$3=Base_Cenarios!$A$3,Base_Cenarios!H52,(IF('Cenario_B.1.3'!$B$3=Base_Cenarios!$Q$3,Base_Cenarios!X52,Base_Cenarios!AN52))))*12.1667</f>
        <v>0</v>
      </c>
      <c r="D100" s="111">
        <f>(IF($B$3=Base_Cenarios!$A$3,Base_Cenarios!I52,(IF('Cenario_B.1.3'!$B$3=Base_Cenarios!$Q$3,Base_Cenarios!Y52,Base_Cenarios!AO52))))*12.1667</f>
        <v>0</v>
      </c>
      <c r="E100" s="111">
        <f>(IF($B$3=Base_Cenarios!$A$3,Base_Cenarios!J52,(IF('Cenario_B.1.3'!$B$3=Base_Cenarios!$Q$3,Base_Cenarios!Z52,Base_Cenarios!AP52))))*12.1667</f>
        <v>0</v>
      </c>
      <c r="F100" s="112">
        <v>1</v>
      </c>
      <c r="G100" s="114">
        <f>IF($B$4=Base_Cenarios!$AW$5,Base_Cenarios!AX$5,(IF('Cenario_B.1.3'!$B$4=Base_Cenarios!$AW$6,Base_Cenarios!AX$6,Base_Cenarios!AX$7)))</f>
        <v>0.15</v>
      </c>
      <c r="H100" s="114">
        <f>IF($B$4=Base_Cenarios!$AW$5,Base_Cenarios!AY$5,(IF('Cenario_B.1.3'!$B$4=Base_Cenarios!$AW$6,Base_Cenarios!AY$6,Base_Cenarios!AY$7)))</f>
        <v>0.15584999999999999</v>
      </c>
      <c r="I100" s="114">
        <f>IF($B$4=Base_Cenarios!$AW$5,Base_Cenarios!AZ$5,(IF('Cenario_B.1.3'!$B$4=Base_Cenarios!$AW$6,Base_Cenarios!AZ$6,Base_Cenarios!AZ$7)))</f>
        <v>0.16192814999999999</v>
      </c>
      <c r="J100" s="114">
        <f>IF($B$4=Base_Cenarios!$AW$5,Base_Cenarios!BA$5,(IF('Cenario_B.1.3'!$B$4=Base_Cenarios!$AW$6,Base_Cenarios!BA$6,Base_Cenarios!BA$7)))</f>
        <v>0.16824334785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IF($B$4=Base_Cenarios!$AW$5,Base_Cenarios!AX$5,(IF('Cenario_B.1.3'!$B$4=Base_Cenarios!$AW$6,Base_Cenarios!AX$6,Base_Cenarios!AX$7)))</f>
        <v>0.15</v>
      </c>
      <c r="T100" s="116">
        <f>IF($B$4=Base_Cenarios!$AW$5,Base_Cenarios!AY$5,(IF('Cenario_B.1.3'!$B$4=Base_Cenarios!$AW$6,Base_Cenarios!AY$6,Base_Cenarios!AY$7)))</f>
        <v>0.15584999999999999</v>
      </c>
      <c r="U100" s="116">
        <f>IF($B$4=Base_Cenarios!$AW$5,Base_Cenarios!AZ$5,(IF('Cenario_B.1.3'!$B$4=Base_Cenarios!$AW$6,Base_Cenarios!AZ$6,Base_Cenarios!AZ$7)))</f>
        <v>0.16192814999999999</v>
      </c>
      <c r="V100" s="116">
        <f>IF($B$4=Base_Cenarios!$AW$5,Base_Cenarios!BA$5,(IF('Cenario_B.1.3'!$B$4=Base_Cenarios!$AW$6,Base_Cenarios!BA$6,Base_Cenarios!BA$7)))</f>
        <v>0.16824334785</v>
      </c>
      <c r="W100" s="141">
        <f>(IF($B$3=Base_Cenarios!$A$3,Base_Cenarios!L52,(IF('Cenario_B.1.3'!$B$3=Base_Cenarios!$Q$3,Base_Cenarios!AB52,Base_Cenarios!AR52))))*12</f>
        <v>0</v>
      </c>
      <c r="X100" s="141">
        <f>(IF($B$3=Base_Cenarios!$A$3,Base_Cenarios!M52,(IF('Cenario_B.1.3'!$B$3=Base_Cenarios!$Q$3,Base_Cenarios!AC52,Base_Cenarios!AS52))))*12</f>
        <v>0</v>
      </c>
      <c r="Y100" s="141">
        <f>(IF($B$3=Base_Cenarios!$A$3,Base_Cenarios!N52,(IF('Cenario_B.1.3'!$B$3=Base_Cenarios!$Q$3,Base_Cenarios!AD52,Base_Cenarios!AT52))))*12</f>
        <v>0</v>
      </c>
      <c r="Z100" s="141">
        <f>(IF($B$3=Base_Cenarios!$A$3,Base_Cenarios!O52,(IF('Cenario_B.1.3'!$B$3=Base_Cenarios!$Q$3,Base_Cenarios!AE52,Base_Cenarios!AU52))))*12</f>
        <v>0</v>
      </c>
      <c r="AA100" s="150">
        <f>IF($B$4=Base_Cenarios!$AW$5,Base_Cenarios!AX$5,(IF('Cenario_B.1.3'!$B$4=Base_Cenarios!$AW$6,Base_Cenarios!AX$6,Base_Cenarios!AX$7)))</f>
        <v>0.15</v>
      </c>
      <c r="AB100" s="150">
        <f>IF($B$4=Base_Cenarios!$AW$5,Base_Cenarios!AY$5,(IF('Cenario_B.1.3'!$B$4=Base_Cenarios!$AW$6,Base_Cenarios!AY$6,Base_Cenarios!AY$7)))</f>
        <v>0.15584999999999999</v>
      </c>
      <c r="AC100" s="150">
        <f>IF($B$4=Base_Cenarios!$AW$5,Base_Cenarios!AZ$5,(IF('Cenario_B.1.3'!$B$4=Base_Cenarios!$AW$6,Base_Cenarios!AZ$6,Base_Cenarios!AZ$7)))</f>
        <v>0.16192814999999999</v>
      </c>
      <c r="AD100" s="150">
        <f>IF($B$4=Base_Cenarios!$AW$5,Base_Cenarios!BA$5,(IF('Cenario_B.1.3'!$B$4=Base_Cenarios!$AW$6,Base_Cenarios!BA$6,Base_Cenarios!BA$7)))</f>
        <v>0.16824334785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(IF($B$3=Base_Cenarios!$A$3,Base_Cenarios!G53,(IF('Cenario_B.1.3'!$B$3=Base_Cenarios!$Q$3,Base_Cenarios!W53,Base_Cenarios!AM53))))*12.1667</f>
        <v>0</v>
      </c>
      <c r="C101" s="111">
        <f>(IF($B$3=Base_Cenarios!$A$3,Base_Cenarios!H53,(IF('Cenario_B.1.3'!$B$3=Base_Cenarios!$Q$3,Base_Cenarios!X53,Base_Cenarios!AN53))))*12.1667</f>
        <v>0</v>
      </c>
      <c r="D101" s="111">
        <f>(IF($B$3=Base_Cenarios!$A$3,Base_Cenarios!I53,(IF('Cenario_B.1.3'!$B$3=Base_Cenarios!$Q$3,Base_Cenarios!Y53,Base_Cenarios!AO53))))*12.1667</f>
        <v>0</v>
      </c>
      <c r="E101" s="111">
        <f>(IF($B$3=Base_Cenarios!$A$3,Base_Cenarios!J53,(IF('Cenario_B.1.3'!$B$3=Base_Cenarios!$Q$3,Base_Cenarios!Z53,Base_Cenarios!AP53))))*12.1667</f>
        <v>0</v>
      </c>
      <c r="F101" s="112">
        <v>1</v>
      </c>
      <c r="G101" s="114">
        <f>IF($B$4=Base_Cenarios!$AW$5,Base_Cenarios!AX$5,(IF('Cenario_B.1.3'!$B$4=Base_Cenarios!$AW$6,Base_Cenarios!AX$6,Base_Cenarios!AX$7)))</f>
        <v>0.15</v>
      </c>
      <c r="H101" s="114">
        <f>IF($B$4=Base_Cenarios!$AW$5,Base_Cenarios!AY$5,(IF('Cenario_B.1.3'!$B$4=Base_Cenarios!$AW$6,Base_Cenarios!AY$6,Base_Cenarios!AY$7)))</f>
        <v>0.15584999999999999</v>
      </c>
      <c r="I101" s="114">
        <f>IF($B$4=Base_Cenarios!$AW$5,Base_Cenarios!AZ$5,(IF('Cenario_B.1.3'!$B$4=Base_Cenarios!$AW$6,Base_Cenarios!AZ$6,Base_Cenarios!AZ$7)))</f>
        <v>0.16192814999999999</v>
      </c>
      <c r="J101" s="114">
        <f>IF($B$4=Base_Cenarios!$AW$5,Base_Cenarios!BA$5,(IF('Cenario_B.1.3'!$B$4=Base_Cenarios!$AW$6,Base_Cenarios!BA$6,Base_Cenarios!BA$7)))</f>
        <v>0.16824334785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IF($B$4=Base_Cenarios!$AW$5,Base_Cenarios!AX$5,(IF('Cenario_B.1.3'!$B$4=Base_Cenarios!$AW$6,Base_Cenarios!AX$6,Base_Cenarios!AX$7)))</f>
        <v>0.15</v>
      </c>
      <c r="T101" s="116">
        <f>IF($B$4=Base_Cenarios!$AW$5,Base_Cenarios!AY$5,(IF('Cenario_B.1.3'!$B$4=Base_Cenarios!$AW$6,Base_Cenarios!AY$6,Base_Cenarios!AY$7)))</f>
        <v>0.15584999999999999</v>
      </c>
      <c r="U101" s="116">
        <f>IF($B$4=Base_Cenarios!$AW$5,Base_Cenarios!AZ$5,(IF('Cenario_B.1.3'!$B$4=Base_Cenarios!$AW$6,Base_Cenarios!AZ$6,Base_Cenarios!AZ$7)))</f>
        <v>0.16192814999999999</v>
      </c>
      <c r="V101" s="116">
        <f>IF($B$4=Base_Cenarios!$AW$5,Base_Cenarios!BA$5,(IF('Cenario_B.1.3'!$B$4=Base_Cenarios!$AW$6,Base_Cenarios!BA$6,Base_Cenarios!BA$7)))</f>
        <v>0.16824334785</v>
      </c>
      <c r="W101" s="141">
        <f>(IF($B$3=Base_Cenarios!$A$3,Base_Cenarios!L53,(IF('Cenario_B.1.3'!$B$3=Base_Cenarios!$Q$3,Base_Cenarios!AB53,Base_Cenarios!AR53))))*12</f>
        <v>0</v>
      </c>
      <c r="X101" s="141">
        <f>(IF($B$3=Base_Cenarios!$A$3,Base_Cenarios!M53,(IF('Cenario_B.1.3'!$B$3=Base_Cenarios!$Q$3,Base_Cenarios!AC53,Base_Cenarios!AS53))))*12</f>
        <v>0</v>
      </c>
      <c r="Y101" s="141">
        <f>(IF($B$3=Base_Cenarios!$A$3,Base_Cenarios!N53,(IF('Cenario_B.1.3'!$B$3=Base_Cenarios!$Q$3,Base_Cenarios!AD53,Base_Cenarios!AT53))))*12</f>
        <v>0</v>
      </c>
      <c r="Z101" s="141">
        <f>(IF($B$3=Base_Cenarios!$A$3,Base_Cenarios!O53,(IF('Cenario_B.1.3'!$B$3=Base_Cenarios!$Q$3,Base_Cenarios!AE53,Base_Cenarios!AU53))))*12</f>
        <v>0</v>
      </c>
      <c r="AA101" s="150">
        <f>IF($B$4=Base_Cenarios!$AW$5,Base_Cenarios!AX$5,(IF('Cenario_B.1.3'!$B$4=Base_Cenarios!$AW$6,Base_Cenarios!AX$6,Base_Cenarios!AX$7)))</f>
        <v>0.15</v>
      </c>
      <c r="AB101" s="150">
        <f>IF($B$4=Base_Cenarios!$AW$5,Base_Cenarios!AY$5,(IF('Cenario_B.1.3'!$B$4=Base_Cenarios!$AW$6,Base_Cenarios!AY$6,Base_Cenarios!AY$7)))</f>
        <v>0.15584999999999999</v>
      </c>
      <c r="AC101" s="150">
        <f>IF($B$4=Base_Cenarios!$AW$5,Base_Cenarios!AZ$5,(IF('Cenario_B.1.3'!$B$4=Base_Cenarios!$AW$6,Base_Cenarios!AZ$6,Base_Cenarios!AZ$7)))</f>
        <v>0.16192814999999999</v>
      </c>
      <c r="AD101" s="150">
        <f>IF($B$4=Base_Cenarios!$AW$5,Base_Cenarios!BA$5,(IF('Cenario_B.1.3'!$B$4=Base_Cenarios!$AW$6,Base_Cenarios!BA$6,Base_Cenarios!BA$7)))</f>
        <v>0.16824334785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5396645.1852887655</v>
      </c>
      <c r="AH102" s="132">
        <f t="shared" si="46"/>
        <v>4822118.338862923</v>
      </c>
      <c r="AI102" s="132">
        <f t="shared" si="46"/>
        <v>3807737.5250997199</v>
      </c>
      <c r="AJ102" s="132">
        <f t="shared" si="46"/>
        <v>2927617.0735481703</v>
      </c>
      <c r="AK102" s="132">
        <f t="shared" si="46"/>
        <v>1079329.037057753</v>
      </c>
      <c r="AL102" s="132">
        <f t="shared" si="46"/>
        <v>964423.66777258425</v>
      </c>
      <c r="AM102" s="132">
        <f t="shared" si="46"/>
        <v>761547.50501994393</v>
      </c>
      <c r="AN102" s="132">
        <f t="shared" si="46"/>
        <v>585523.4147096338</v>
      </c>
      <c r="AO102" s="132">
        <f t="shared" si="46"/>
        <v>522790.55769600009</v>
      </c>
      <c r="AP102" s="132">
        <f t="shared" si="46"/>
        <v>575770.15281291271</v>
      </c>
      <c r="AQ102" s="132">
        <f t="shared" si="46"/>
        <v>634118.70009897323</v>
      </c>
      <c r="AR102" s="132">
        <f t="shared" si="46"/>
        <v>751088.2355192299</v>
      </c>
      <c r="AS102" s="132">
        <f t="shared" si="46"/>
        <v>6998764.7800425179</v>
      </c>
      <c r="AT102" s="132">
        <f t="shared" si="46"/>
        <v>6362312.1594484206</v>
      </c>
      <c r="AU102" s="132">
        <f t="shared" si="46"/>
        <v>5203403.7302186377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type="list" allowBlank="1" showInputMessage="1" showErrorMessage="1" sqref="E3:F3" xr:uid="{48407C06-4D20-4F35-B8C4-27EB1803B5AD}">
      <formula1>"Cenário 1,Cenário 2,Cenário 3"</formula1>
    </dataValidation>
    <dataValidation type="list" allowBlank="1" showInputMessage="1" showErrorMessage="1" sqref="B4:D4" xr:uid="{7F722C0D-2B52-4788-9046-6156477E091A}">
      <formula1>"PPU 1,PPU 2,PPU 3"</formula1>
    </dataValidation>
    <dataValidation type="list" allowBlank="1" showInputMessage="1" showErrorMessage="1" sqref="B3:D3" xr:uid="{91DBA986-910D-4F93-997C-8FB0AE965D7A}">
      <formula1>"Situação 1,Situação 2,Situação 3"</formula1>
    </dataValidation>
    <dataValidation showDropDown="1" showInputMessage="1" showErrorMessage="1" sqref="E4:G4" xr:uid="{A0099BA7-9086-44C8-A114-E0A3A4048020}"/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CE84-2CFB-47DE-9726-C08A9FB2E9C8}">
  <dimension ref="A1:BA102"/>
  <sheetViews>
    <sheetView zoomScale="80" zoomScaleNormal="80" workbookViewId="0">
      <selection activeCell="B4" sqref="B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83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0</v>
      </c>
      <c r="K9" s="130">
        <f t="shared" ref="K9:M14" si="2">AS72</f>
        <v>0</v>
      </c>
      <c r="L9" s="130">
        <f t="shared" si="2"/>
        <v>0</v>
      </c>
      <c r="M9" s="130">
        <f t="shared" si="2"/>
        <v>0</v>
      </c>
      <c r="N9" s="131">
        <f>Z84</f>
        <v>0</v>
      </c>
      <c r="O9" s="131">
        <f t="shared" ref="O9:Q14" si="3">AA84</f>
        <v>0</v>
      </c>
      <c r="P9" s="131">
        <f t="shared" si="3"/>
        <v>0</v>
      </c>
      <c r="Q9" s="131">
        <f t="shared" si="3"/>
        <v>0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8567.6565609673635</v>
      </c>
      <c r="C10" s="130">
        <f t="shared" si="0"/>
        <v>9074.4752836290918</v>
      </c>
      <c r="D10" s="130">
        <f t="shared" si="0"/>
        <v>9530.7957862465955</v>
      </c>
      <c r="E10" s="130">
        <f t="shared" si="0"/>
        <v>11230.927898826258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0</v>
      </c>
      <c r="O10" s="131">
        <f t="shared" si="3"/>
        <v>0</v>
      </c>
      <c r="P10" s="131">
        <f t="shared" si="3"/>
        <v>0</v>
      </c>
      <c r="Q10" s="131">
        <f t="shared" si="3"/>
        <v>0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0</v>
      </c>
      <c r="C11" s="130">
        <f t="shared" si="0"/>
        <v>0</v>
      </c>
      <c r="D11" s="130">
        <f t="shared" si="0"/>
        <v>0</v>
      </c>
      <c r="E11" s="130">
        <f t="shared" si="0"/>
        <v>0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0</v>
      </c>
      <c r="O11" s="131">
        <f t="shared" si="3"/>
        <v>0</v>
      </c>
      <c r="P11" s="131">
        <f t="shared" si="3"/>
        <v>0</v>
      </c>
      <c r="Q11" s="131">
        <f t="shared" si="3"/>
        <v>0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4673173.6797847711</v>
      </c>
      <c r="C12" s="130">
        <f t="shared" si="0"/>
        <v>5464477.1091890754</v>
      </c>
      <c r="D12" s="130">
        <f t="shared" si="0"/>
        <v>6332666.6153079383</v>
      </c>
      <c r="E12" s="130">
        <f t="shared" si="0"/>
        <v>7385161.8702712543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1218649.8330354148</v>
      </c>
      <c r="K12" s="130">
        <f t="shared" si="2"/>
        <v>1414505.1952264924</v>
      </c>
      <c r="L12" s="130">
        <f t="shared" si="2"/>
        <v>1641847.7105348073</v>
      </c>
      <c r="M12" s="130">
        <f t="shared" si="2"/>
        <v>2153453.1426052484</v>
      </c>
      <c r="N12" s="131">
        <f t="shared" si="7"/>
        <v>365.62780171726024</v>
      </c>
      <c r="O12" s="131">
        <f t="shared" si="3"/>
        <v>443.38253330665668</v>
      </c>
      <c r="P12" s="131">
        <f>AB87</f>
        <v>531.77150143803715</v>
      </c>
      <c r="Q12" s="131">
        <f t="shared" si="3"/>
        <v>682.57003504514216</v>
      </c>
      <c r="R12" s="130">
        <f t="shared" si="8"/>
        <v>5684156.0633157846</v>
      </c>
      <c r="S12" s="130">
        <f t="shared" si="4"/>
        <v>5712992.7730057137</v>
      </c>
      <c r="T12" s="130">
        <f t="shared" si="4"/>
        <v>5173270.1813401869</v>
      </c>
      <c r="U12" s="130">
        <f t="shared" si="4"/>
        <v>4868246.2078172639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7377.7042608330084</v>
      </c>
      <c r="C13" s="130">
        <f t="shared" si="0"/>
        <v>8654.115249708022</v>
      </c>
      <c r="D13" s="130">
        <f t="shared" si="0"/>
        <v>10078.978069508425</v>
      </c>
      <c r="E13" s="130">
        <f t="shared" si="0"/>
        <v>11671.238405397404</v>
      </c>
      <c r="F13" s="130">
        <f t="shared" si="5"/>
        <v>147084.05344018029</v>
      </c>
      <c r="G13" s="130">
        <f t="shared" si="1"/>
        <v>213638.69192941324</v>
      </c>
      <c r="H13" s="130">
        <f t="shared" si="1"/>
        <v>305197.8096832083</v>
      </c>
      <c r="I13" s="130">
        <f t="shared" si="1"/>
        <v>198929.37054987159</v>
      </c>
      <c r="J13" s="130">
        <f t="shared" si="6"/>
        <v>0</v>
      </c>
      <c r="K13" s="130">
        <f t="shared" si="2"/>
        <v>0</v>
      </c>
      <c r="L13" s="130">
        <f t="shared" si="2"/>
        <v>0</v>
      </c>
      <c r="M13" s="130">
        <f t="shared" si="2"/>
        <v>0</v>
      </c>
      <c r="N13" s="131">
        <f t="shared" si="7"/>
        <v>378.43862431530823</v>
      </c>
      <c r="O13" s="131">
        <f t="shared" si="3"/>
        <v>460.0417940683144</v>
      </c>
      <c r="P13" s="131">
        <f t="shared" si="3"/>
        <v>548.68116312337065</v>
      </c>
      <c r="Q13" s="131">
        <f t="shared" si="3"/>
        <v>702.15517172442924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124233.67411703989</v>
      </c>
      <c r="C14" s="130">
        <f t="shared" si="0"/>
        <v>148354.56506215921</v>
      </c>
      <c r="D14" s="130">
        <f t="shared" si="0"/>
        <v>175411.61348005786</v>
      </c>
      <c r="E14" s="130">
        <f t="shared" si="0"/>
        <v>214413.29393788934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6446.9731028916158</v>
      </c>
      <c r="K14" s="130">
        <f t="shared" si="2"/>
        <v>7634.5661659232519</v>
      </c>
      <c r="L14" s="130">
        <f t="shared" si="2"/>
        <v>8909.8140385043134</v>
      </c>
      <c r="M14" s="130">
        <f t="shared" si="2"/>
        <v>11326.773809838553</v>
      </c>
      <c r="N14" s="131">
        <f t="shared" si="7"/>
        <v>495.12098149212324</v>
      </c>
      <c r="O14" s="131">
        <f t="shared" si="3"/>
        <v>598.83604787983904</v>
      </c>
      <c r="P14" s="131">
        <f t="shared" si="3"/>
        <v>718.70310897179024</v>
      </c>
      <c r="Q14" s="131">
        <f t="shared" si="3"/>
        <v>914.47922911531396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4813352.7147236113</v>
      </c>
      <c r="C15" s="132">
        <f t="shared" ref="C15:U15" si="9">SUM(C9:C14)</f>
        <v>5630560.2647845726</v>
      </c>
      <c r="D15" s="132">
        <f t="shared" si="9"/>
        <v>6527688.002643751</v>
      </c>
      <c r="E15" s="132">
        <f t="shared" si="9"/>
        <v>7622477.3305133665</v>
      </c>
      <c r="F15" s="132">
        <f t="shared" si="9"/>
        <v>147084.05344018029</v>
      </c>
      <c r="G15" s="132">
        <f t="shared" si="9"/>
        <v>213638.69192941324</v>
      </c>
      <c r="H15" s="132">
        <f t="shared" si="9"/>
        <v>305197.8096832083</v>
      </c>
      <c r="I15" s="132">
        <f t="shared" si="9"/>
        <v>198929.37054987159</v>
      </c>
      <c r="J15" s="132">
        <f t="shared" si="9"/>
        <v>1225096.8061383064</v>
      </c>
      <c r="K15" s="132">
        <f t="shared" si="9"/>
        <v>1422139.7613924155</v>
      </c>
      <c r="L15" s="132">
        <f t="shared" si="9"/>
        <v>1650757.5245733117</v>
      </c>
      <c r="M15" s="132">
        <f t="shared" si="9"/>
        <v>2164779.9164150869</v>
      </c>
      <c r="N15" s="132">
        <f t="shared" si="9"/>
        <v>1239.1874075246917</v>
      </c>
      <c r="O15" s="132">
        <f t="shared" si="9"/>
        <v>1502.2603752548102</v>
      </c>
      <c r="P15" s="132">
        <f t="shared" si="9"/>
        <v>1799.155773533198</v>
      </c>
      <c r="Q15" s="132">
        <f t="shared" si="9"/>
        <v>2299.2044358848852</v>
      </c>
      <c r="R15" s="132">
        <f t="shared" si="9"/>
        <v>5684156.0633157846</v>
      </c>
      <c r="S15" s="132">
        <f t="shared" si="9"/>
        <v>5712992.7730057137</v>
      </c>
      <c r="T15" s="132">
        <f t="shared" si="9"/>
        <v>5173270.1813401869</v>
      </c>
      <c r="U15" s="132">
        <f t="shared" si="9"/>
        <v>4868246.2078172639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0</v>
      </c>
      <c r="K20" s="89">
        <f>IF(Renda_Futura!K6&gt;0,K9/Renda_Futura!K6,0)</f>
        <v>0</v>
      </c>
      <c r="L20" s="89">
        <f>IF(Renda_Futura!L6&gt;0,L9/Renda_Futura!L6,0)</f>
        <v>0</v>
      </c>
      <c r="M20" s="89">
        <f>IF(Renda_Futura!M6&gt;0,M9/Renda_Futura!M6,0)</f>
        <v>0</v>
      </c>
      <c r="N20" s="89">
        <f>IF(Renda_Futura!N6&gt;0,N9/Renda_Futura!N6,0)</f>
        <v>0</v>
      </c>
      <c r="O20" s="89">
        <f>IF(Renda_Futura!O6&gt;0,O9/Renda_Futura!O6,0)</f>
        <v>0</v>
      </c>
      <c r="P20" s="89">
        <f>IF(Renda_Futura!P6&gt;0,P9/Renda_Futura!P6,0)</f>
        <v>0</v>
      </c>
      <c r="Q20" s="89">
        <f>IF(Renda_Futura!Q6&gt;0,Q9/Renda_Futura!Q6,0)</f>
        <v>0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5.7176634011158118E-4</v>
      </c>
      <c r="C21" s="89">
        <f>IF(Renda_Futura!C7&gt;0,C10/Renda_Futura!C7,0)</f>
        <v>4.8849650007679664E-4</v>
      </c>
      <c r="D21" s="89">
        <f>IF(Renda_Futura!D7&gt;0,D10/Renda_Futura!D7,0)</f>
        <v>4.1937315065976159E-4</v>
      </c>
      <c r="E21" s="89">
        <f>IF(Renda_Futura!E7&gt;0,E10/Renda_Futura!E7,0)</f>
        <v>3.5003697321097407E-4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0</v>
      </c>
      <c r="O21" s="89">
        <f>IF(Renda_Futura!O7&gt;0,O10/Renda_Futura!O7,0)</f>
        <v>0</v>
      </c>
      <c r="P21" s="89">
        <f>IF(Renda_Futura!P7&gt;0,P10/Renda_Futura!P7,0)</f>
        <v>0</v>
      </c>
      <c r="Q21" s="89">
        <f>IF(Renda_Futura!Q7&gt;0,Q10/Renda_Futura!Q7,0)</f>
        <v>0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0</v>
      </c>
      <c r="O22" s="89">
        <f>IF(Renda_Futura!O8&gt;0,O11/Renda_Futura!O8,0)</f>
        <v>0</v>
      </c>
      <c r="P22" s="89">
        <f>IF(Renda_Futura!P8&gt;0,P11/Renda_Futura!P8,0)</f>
        <v>0</v>
      </c>
      <c r="Q22" s="89">
        <f>IF(Renda_Futura!Q8&gt;0,Q11/Renda_Futura!Q8,0)</f>
        <v>0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5.4976120529609943E-2</v>
      </c>
      <c r="C23" s="89">
        <f>IF(Renda_Futura!C9&gt;0,C12/Renda_Futura!C9,0)</f>
        <v>5.1855422583571897E-2</v>
      </c>
      <c r="D23" s="89">
        <f>IF(Renda_Futura!D9&gt;0,D12/Renda_Futura!D9,0)</f>
        <v>4.9120605959954537E-2</v>
      </c>
      <c r="E23" s="89">
        <f>IF(Renda_Futura!E9&gt;0,E12/Renda_Futura!E9,0)</f>
        <v>4.0575504818850472E-2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1.9882211464151145E-4</v>
      </c>
      <c r="K23" s="89">
        <f>IF(Renda_Futura!K9&gt;0,K12/Renda_Futura!K9,0)</f>
        <v>1.9072381789341086E-4</v>
      </c>
      <c r="L23" s="89">
        <f>IF(Renda_Futura!L9&gt;0,L12/Renda_Futura!L9,0)</f>
        <v>1.8295651802733166E-4</v>
      </c>
      <c r="M23" s="89">
        <f>IF(Renda_Futura!M9&gt;0,M12/Renda_Futura!M9,0)</f>
        <v>1.6664333513549979E-4</v>
      </c>
      <c r="N23" s="89">
        <f>IF(Renda_Futura!N9&gt;0,N12/Renda_Futura!N9,0)</f>
        <v>4.3741044011066884E-6</v>
      </c>
      <c r="O23" s="89">
        <f>IF(Renda_Futura!O9&gt;0,O12/Renda_Futura!O9,0)</f>
        <v>4.6124394004233088E-6</v>
      </c>
      <c r="P23" s="89">
        <f>IF(Renda_Futura!P9&gt;0,P12/Renda_Futura!P9,0)</f>
        <v>4.8103791843381224E-6</v>
      </c>
      <c r="Q23" s="89">
        <f>IF(Renda_Futura!Q9&gt;0,Q12/Renda_Futura!Q9,0)</f>
        <v>4.749611844640531E-6</v>
      </c>
      <c r="R23" s="89">
        <f>IF(Renda_Futura!R9&gt;0,R12/Renda_Futura!R9,0)</f>
        <v>1.9641419967498549E-3</v>
      </c>
      <c r="S23" s="89">
        <f>IF(Renda_Futura!S9&gt;0,S12/Renda_Futura!S9,0)</f>
        <v>1.6314929171916221E-3</v>
      </c>
      <c r="T23" s="89">
        <f>IF(Renda_Futura!T9&gt;0,T12/Renda_Futura!T9,0)</f>
        <v>1.2209596406131634E-3</v>
      </c>
      <c r="U23" s="123">
        <f>IF(Renda_Futura!U9&gt;0,U12/Renda_Futura!U9,0)</f>
        <v>7.9789581991748652E-4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3.3262488010092151E-3</v>
      </c>
      <c r="C24" s="89">
        <f>IF(Renda_Futura!C10&gt;0,C13/Renda_Futura!C10,0)</f>
        <v>3.1473102927327521E-3</v>
      </c>
      <c r="D24" s="89">
        <f>IF(Renda_Futura!D10&gt;0,D13/Renda_Futura!D10,0)</f>
        <v>2.9961593781467999E-3</v>
      </c>
      <c r="E24" s="89">
        <f>IF(Renda_Futura!E10&gt;0,E13/Renda_Futura!E10,0)</f>
        <v>2.457492347534041E-3</v>
      </c>
      <c r="F24" s="89">
        <f>IF(Renda_Futura!F10&gt;0,F13/Renda_Futura!F10,0)</f>
        <v>0.10771833757991632</v>
      </c>
      <c r="G24" s="89">
        <f>IF(Renda_Futura!G10&gt;0,G13/Renda_Futura!G10,0)</f>
        <v>0.13605237336205053</v>
      </c>
      <c r="H24" s="89">
        <f>IF(Renda_Futura!H10&gt;0,H13/Renda_Futura!H10,0)</f>
        <v>0.16900898133930661</v>
      </c>
      <c r="I24" s="89">
        <f>IF(Renda_Futura!I10&gt;0,I13/Renda_Futura!I10,0)</f>
        <v>8.4739115743179314E-2</v>
      </c>
      <c r="J24" s="89">
        <f>IF(Renda_Futura!J10&gt;0,J13/Renda_Futura!J10,0)</f>
        <v>0</v>
      </c>
      <c r="K24" s="89">
        <f>IF(Renda_Futura!K10&gt;0,K13/Renda_Futura!K10,0)</f>
        <v>0</v>
      </c>
      <c r="L24" s="89">
        <f>IF(Renda_Futura!L10&gt;0,L13/Renda_Futura!L10,0)</f>
        <v>0</v>
      </c>
      <c r="M24" s="89">
        <f>IF(Renda_Futura!M10&gt;0,M13/Renda_Futura!M10,0)</f>
        <v>0</v>
      </c>
      <c r="N24" s="89">
        <f>IF(Renda_Futura!N10&gt;0,N13/Renda_Futura!N10,0)</f>
        <v>2.6248332005254319E-6</v>
      </c>
      <c r="O24" s="89">
        <f>IF(Renda_Futura!O10&gt;0,O13/Renda_Futura!O10,0)</f>
        <v>2.7746339992429818E-6</v>
      </c>
      <c r="P24" s="89">
        <f>IF(Renda_Futura!P10&gt;0,P13/Renda_Futura!P10,0)</f>
        <v>2.8776013294513468E-6</v>
      </c>
      <c r="Q24" s="89">
        <f>IF(Renda_Futura!Q10&gt;0,Q13/Renda_Futura!Q10,0)</f>
        <v>2.8326982974866768E-6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2.5202293050758506E-3</v>
      </c>
      <c r="C25" s="89">
        <f>IF(Renda_Futura!C11&gt;0,C14/Renda_Futura!C11,0)</f>
        <v>2.4276442293772074E-3</v>
      </c>
      <c r="D25" s="89">
        <f>IF(Renda_Futura!D11&gt;0,D14/Renda_Futura!D11,0)</f>
        <v>2.3462484235462562E-3</v>
      </c>
      <c r="E25" s="89">
        <f>IF(Renda_Futura!E11&gt;0,E14/Renda_Futura!E11,0)</f>
        <v>2.0313940763344376E-3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1.3674238055218524E-6</v>
      </c>
      <c r="K25" s="89">
        <f>IF(Renda_Futura!K11&gt;0,K14/Renda_Futura!K11,0)</f>
        <v>1.3382777914561514E-6</v>
      </c>
      <c r="L25" s="89">
        <f>IF(Renda_Futura!L11&gt;0,L14/Renda_Futura!L11,0)</f>
        <v>1.2907590450456504E-6</v>
      </c>
      <c r="M25" s="89">
        <f>IF(Renda_Futura!M11&gt;0,M14/Renda_Futura!M11,0)</f>
        <v>1.139515595064102E-6</v>
      </c>
      <c r="N25" s="89">
        <f>IF(Renda_Futura!N11&gt;0,N14/Renda_Futura!N11,0)</f>
        <v>3.1428600048128411E-5</v>
      </c>
      <c r="O25" s="89">
        <f>IF(Renda_Futura!O11&gt;0,O14/Renda_Futura!O11,0)</f>
        <v>3.3053983109337858E-5</v>
      </c>
      <c r="P25" s="89">
        <f>IF(Renda_Futura!P11&gt;0,P14/Renda_Futura!P11,0)</f>
        <v>3.4495905426345953E-5</v>
      </c>
      <c r="Q25" s="89">
        <f>IF(Renda_Futura!Q11&gt;0,Q14/Renda_Futura!Q11,0)</f>
        <v>3.3763582259514937E-5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3.1448549272633991E-2</v>
      </c>
      <c r="C26" s="90">
        <f>IF(Renda_Futura!C12&gt;0,C15/Renda_Futura!C12,0)</f>
        <v>2.9674809446970336E-2</v>
      </c>
      <c r="D26" s="90">
        <f>IF(Renda_Futura!D12&gt;0,D15/Renda_Futura!D12,0)</f>
        <v>2.8120772067962149E-2</v>
      </c>
      <c r="E26" s="90">
        <f>IF(Renda_Futura!E12&gt;0,E15/Renda_Futura!E12,0)</f>
        <v>2.325898804288026E-2</v>
      </c>
      <c r="F26" s="90">
        <f>IF(Renda_Futura!F12&gt;0,F15/Renda_Futura!F12,0)</f>
        <v>9.7309820001547004E-2</v>
      </c>
      <c r="G26" s="90">
        <f>IF(Renda_Futura!G12&gt;0,G15/Renda_Futura!G12,0)</f>
        <v>0.12290601823317417</v>
      </c>
      <c r="H26" s="90">
        <f>IF(Renda_Futura!H12&gt;0,H15/Renda_Futura!H12,0)</f>
        <v>0.15267812261372185</v>
      </c>
      <c r="I26" s="90">
        <f>IF(Renda_Futura!I12&gt;0,I15/Renda_Futura!I12,0)</f>
        <v>7.6551015224695262E-2</v>
      </c>
      <c r="J26" s="90">
        <f>IF(Renda_Futura!J12&gt;0,J15/Renda_Futura!J12,0)</f>
        <v>9.1514067642333458E-5</v>
      </c>
      <c r="K26" s="90">
        <f>IF(Renda_Futura!K12&gt;0,K15/Renda_Futura!K12,0)</f>
        <v>8.7795925321427088E-5</v>
      </c>
      <c r="L26" s="90">
        <f>IF(Renda_Futura!L12&gt;0,L15/Renda_Futura!L12,0)</f>
        <v>8.4222862290784058E-5</v>
      </c>
      <c r="M26" s="90">
        <f>IF(Renda_Futura!M12&gt;0,M15/Renda_Futura!M12,0)</f>
        <v>7.6700460106948168E-5</v>
      </c>
      <c r="N26" s="90">
        <f>IF(Renda_Futura!N12&gt;0,N15/Renda_Futura!N12,0)</f>
        <v>4.1753858800661146E-6</v>
      </c>
      <c r="O26" s="90">
        <f>IF(Renda_Futura!O12&gt;0,O15/Renda_Futura!O12,0)</f>
        <v>4.4015637715723583E-6</v>
      </c>
      <c r="P26" s="90">
        <f>IF(Renda_Futura!P12&gt;0,P15/Renda_Futura!P12,0)</f>
        <v>4.5838744373317504E-6</v>
      </c>
      <c r="Q26" s="90">
        <f>IF(Renda_Futura!Q12&gt;0,Q15/Renda_Futura!Q12,0)</f>
        <v>4.5060725766248566E-6</v>
      </c>
      <c r="R26" s="90">
        <f>IF(Renda_Futura!R12&gt;0,R15/Renda_Futura!R12,0)</f>
        <v>1.9641419967498549E-3</v>
      </c>
      <c r="S26" s="90">
        <f>IF(Renda_Futura!S12&gt;0,S15/Renda_Futura!S12,0)</f>
        <v>1.6314929171916221E-3</v>
      </c>
      <c r="T26" s="90">
        <f>IF(Renda_Futura!T12&gt;0,T15/Renda_Futura!T12,0)</f>
        <v>1.2209596406131634E-3</v>
      </c>
      <c r="U26" s="124">
        <f>IF(Renda_Futura!U12&gt;0,U15/Renda_Futura!U12,0)</f>
        <v>7.9789581991748652E-4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(IF($B$3=Base_Cenarios!$A$3,Base_Cenarios!G8,(IF('Cenario_B.2.1'!$B$3=Base_Cenarios!$Q$3,Base_Cenarios!W8,Base_Cenarios!AM8))))*12.1667</f>
        <v>0</v>
      </c>
      <c r="C44" s="111">
        <f>(IF($B$3=Base_Cenarios!$A$3,Base_Cenarios!H8,(IF('Cenario_B.2.1'!$B$3=Base_Cenarios!$Q$3,Base_Cenarios!X8,Base_Cenarios!AN8))))*12.1667</f>
        <v>0</v>
      </c>
      <c r="D44" s="111">
        <f>(IF($B$3=Base_Cenarios!$A$3,Base_Cenarios!I8,(IF('Cenario_B.2.1'!$B$3=Base_Cenarios!$Q$3,Base_Cenarios!Y8,Base_Cenarios!AO8))))*12.1667</f>
        <v>0</v>
      </c>
      <c r="E44" s="111">
        <f>(IF($B$3=Base_Cenarios!$A$3,Base_Cenarios!J8,(IF('Cenario_B.2.1'!$B$3=Base_Cenarios!$Q$3,Base_Cenarios!Z8,Base_Cenarios!AP8))))*12.1667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IF($B$4=Base_Cenarios!$AW$5,Base_Cenarios!AX$5,(IF('Cenario_B.2.1'!$B$4=Base_Cenarios!$AW$6,Base_Cenarios!AX$6,Base_Cenarios!AX$7)))</f>
        <v>6.5949999999999995E-2</v>
      </c>
      <c r="J44" s="114">
        <f>IF($B$4=Base_Cenarios!$AW$5,Base_Cenarios!AY$5,(IF('Cenario_B.2.1'!$B$4=Base_Cenarios!$AW$6,Base_Cenarios!AY$6,Base_Cenarios!AY$7)))</f>
        <v>7.5842499999999993E-2</v>
      </c>
      <c r="K44" s="114">
        <f>IF($B$4=Base_Cenarios!$AW$5,Base_Cenarios!AZ$5,(IF('Cenario_B.2.1'!$B$4=Base_Cenarios!$AW$6,Base_Cenarios!AZ$6,Base_Cenarios!AZ$7)))</f>
        <v>8.7218874999999987E-2</v>
      </c>
      <c r="L44" s="114">
        <f>IF($B$4=Base_Cenarios!$AW$5,Base_Cenarios!BA$5,(IF('Cenario_B.2.1'!$B$4=Base_Cenarios!$AW$6,Base_Cenarios!BA$6,Base_Cenarios!BA$7)))</f>
        <v>0.10553483874999998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IF($B$4=Base_Cenarios!$AW$5,Base_Cenarios!AX$5,(IF('Cenario_B.2.1'!$B$4=Base_Cenarios!$AW$6,Base_Cenarios!AX$6,Base_Cenarios!AX$7)))</f>
        <v>6.5949999999999995E-2</v>
      </c>
      <c r="W44" s="116">
        <f>IF($B$4=Base_Cenarios!$AW$5,Base_Cenarios!AY$5,(IF('Cenario_B.2.1'!$B$4=Base_Cenarios!$AW$6,Base_Cenarios!AY$6,Base_Cenarios!AY$7)))</f>
        <v>7.5842499999999993E-2</v>
      </c>
      <c r="X44" s="116">
        <f>IF($B$4=Base_Cenarios!$AW$5,Base_Cenarios!AZ$5,(IF('Cenario_B.2.1'!$B$4=Base_Cenarios!$AW$6,Base_Cenarios!AZ$6,Base_Cenarios!AZ$7)))</f>
        <v>8.7218874999999987E-2</v>
      </c>
      <c r="Y44" s="116">
        <f>IF($B$4=Base_Cenarios!$AW$5,Base_Cenarios!BA$5,(IF('Cenario_B.2.1'!$B$4=Base_Cenarios!$AW$6,Base_Cenarios!BA$6,Base_Cenarios!BA$7)))</f>
        <v>0.10553483874999998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IF($B$4=Base_Cenarios!$AW$5,Base_Cenarios!AX$5,(IF('Cenario_B.2.1'!$B$4=Base_Cenarios!$AW$6,Base_Cenarios!AX$6,Base_Cenarios!AX$7)))</f>
        <v>6.5949999999999995E-2</v>
      </c>
      <c r="AE44" s="151">
        <f>IF($B$4=Base_Cenarios!$AW$5,Base_Cenarios!AY$5,(IF('Cenario_B.2.1'!$B$4=Base_Cenarios!$AW$6,Base_Cenarios!AY$6,Base_Cenarios!AY$7)))</f>
        <v>7.5842499999999993E-2</v>
      </c>
      <c r="AF44" s="151">
        <f>IF($B$4=Base_Cenarios!$AW$5,Base_Cenarios!AZ$5,(IF('Cenario_B.2.1'!$B$4=Base_Cenarios!$AW$6,Base_Cenarios!AZ$6,Base_Cenarios!AZ$7)))</f>
        <v>8.7218874999999987E-2</v>
      </c>
      <c r="AG44" s="151">
        <f>IF($B$4=Base_Cenarios!$AW$5,Base_Cenarios!BA$5,(IF('Cenario_B.2.1'!$B$4=Base_Cenarios!$AW$6,Base_Cenarios!BA$6,Base_Cenarios!BA$7)))</f>
        <v>0.10553483874999998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(IF($B$3=Base_Cenarios!$A$3,Base_Cenarios!G9,(IF('Cenario_B.2.1'!$B$3=Base_Cenarios!$Q$3,Base_Cenarios!W9,Base_Cenarios!AM9))))*12.1667</f>
        <v>86607.597280438364</v>
      </c>
      <c r="C45" s="111">
        <f>(IF($B$3=Base_Cenarios!$A$3,Base_Cenarios!H9,(IF('Cenario_B.2.1'!$B$3=Base_Cenarios!$Q$3,Base_Cenarios!X9,Base_Cenarios!AN9))))*12.1667</f>
        <v>79765.9648493399</v>
      </c>
      <c r="D45" s="111">
        <f>(IF($B$3=Base_Cenarios!$A$3,Base_Cenarios!I9,(IF('Cenario_B.2.1'!$B$3=Base_Cenarios!$Q$3,Base_Cenarios!Y9,Base_Cenarios!AO9))))*12.1667</f>
        <v>72849.64243688916</v>
      </c>
      <c r="E45" s="111">
        <f>(IF($B$3=Base_Cenarios!$A$3,Base_Cenarios!J9,(IF('Cenario_B.2.1'!$B$3=Base_Cenarios!$Q$3,Base_Cenarios!Z9,Base_Cenarios!AP9))))*12.1667</f>
        <v>70946.100402168595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IF($B$4=Base_Cenarios!$AW$5,Base_Cenarios!AX$5,(IF('Cenario_B.2.1'!$B$4=Base_Cenarios!$AW$6,Base_Cenarios!AX$6,Base_Cenarios!AX$7)))</f>
        <v>6.5949999999999995E-2</v>
      </c>
      <c r="J45" s="114">
        <f>IF($B$4=Base_Cenarios!$AW$5,Base_Cenarios!AY$5,(IF('Cenario_B.2.1'!$B$4=Base_Cenarios!$AW$6,Base_Cenarios!AY$6,Base_Cenarios!AY$7)))</f>
        <v>7.5842499999999993E-2</v>
      </c>
      <c r="K45" s="114">
        <f>IF($B$4=Base_Cenarios!$AW$5,Base_Cenarios!AZ$5,(IF('Cenario_B.2.1'!$B$4=Base_Cenarios!$AW$6,Base_Cenarios!AZ$6,Base_Cenarios!AZ$7)))</f>
        <v>8.7218874999999987E-2</v>
      </c>
      <c r="L45" s="114">
        <f>IF($B$4=Base_Cenarios!$AW$5,Base_Cenarios!BA$5,(IF('Cenario_B.2.1'!$B$4=Base_Cenarios!$AW$6,Base_Cenarios!BA$6,Base_Cenarios!BA$7)))</f>
        <v>0.10553483874999998</v>
      </c>
      <c r="M45" s="115">
        <v>0.5</v>
      </c>
      <c r="N45" s="115">
        <f t="shared" si="10"/>
        <v>86607.597280438364</v>
      </c>
      <c r="O45" s="115">
        <f t="shared" si="10"/>
        <v>79765.9648493399</v>
      </c>
      <c r="P45" s="115">
        <f t="shared" si="10"/>
        <v>72849.64243688916</v>
      </c>
      <c r="Q45" s="115">
        <f t="shared" si="10"/>
        <v>70946.100402168595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IF($B$4=Base_Cenarios!$AW$5,Base_Cenarios!AX$5,(IF('Cenario_B.2.1'!$B$4=Base_Cenarios!$AW$6,Base_Cenarios!AX$6,Base_Cenarios!AX$7)))</f>
        <v>6.5949999999999995E-2</v>
      </c>
      <c r="W45" s="116">
        <f>IF($B$4=Base_Cenarios!$AW$5,Base_Cenarios!AY$5,(IF('Cenario_B.2.1'!$B$4=Base_Cenarios!$AW$6,Base_Cenarios!AY$6,Base_Cenarios!AY$7)))</f>
        <v>7.5842499999999993E-2</v>
      </c>
      <c r="X45" s="116">
        <f>IF($B$4=Base_Cenarios!$AW$5,Base_Cenarios!AZ$5,(IF('Cenario_B.2.1'!$B$4=Base_Cenarios!$AW$6,Base_Cenarios!AZ$6,Base_Cenarios!AZ$7)))</f>
        <v>8.7218874999999987E-2</v>
      </c>
      <c r="Y45" s="116">
        <f>IF($B$4=Base_Cenarios!$AW$5,Base_Cenarios!BA$5,(IF('Cenario_B.2.1'!$B$4=Base_Cenarios!$AW$6,Base_Cenarios!BA$6,Base_Cenarios!BA$7)))</f>
        <v>0.10553483874999998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IF($B$4=Base_Cenarios!$AW$5,Base_Cenarios!AX$5,(IF('Cenario_B.2.1'!$B$4=Base_Cenarios!$AW$6,Base_Cenarios!AX$6,Base_Cenarios!AX$7)))</f>
        <v>6.5949999999999995E-2</v>
      </c>
      <c r="AE45" s="151">
        <f>IF($B$4=Base_Cenarios!$AW$5,Base_Cenarios!AY$5,(IF('Cenario_B.2.1'!$B$4=Base_Cenarios!$AW$6,Base_Cenarios!AY$6,Base_Cenarios!AY$7)))</f>
        <v>7.5842499999999993E-2</v>
      </c>
      <c r="AF45" s="151">
        <f>IF($B$4=Base_Cenarios!$AW$5,Base_Cenarios!AZ$5,(IF('Cenario_B.2.1'!$B$4=Base_Cenarios!$AW$6,Base_Cenarios!AZ$6,Base_Cenarios!AZ$7)))</f>
        <v>8.7218874999999987E-2</v>
      </c>
      <c r="AG45" s="151">
        <f>IF($B$4=Base_Cenarios!$AW$5,Base_Cenarios!BA$5,(IF('Cenario_B.2.1'!$B$4=Base_Cenarios!$AW$6,Base_Cenarios!BA$6,Base_Cenarios!BA$7)))</f>
        <v>0.10553483874999998</v>
      </c>
      <c r="AH45" s="142">
        <v>1</v>
      </c>
      <c r="AI45" s="118">
        <f t="shared" si="11"/>
        <v>5711.7710406449096</v>
      </c>
      <c r="AJ45" s="118">
        <f t="shared" si="11"/>
        <v>6049.6501890860609</v>
      </c>
      <c r="AK45" s="118">
        <f t="shared" si="11"/>
        <v>6353.8638574977304</v>
      </c>
      <c r="AL45" s="118">
        <f t="shared" si="11"/>
        <v>7487.2852658841721</v>
      </c>
      <c r="AM45" s="118">
        <f t="shared" si="12"/>
        <v>2855.8855203224548</v>
      </c>
      <c r="AN45" s="118">
        <f t="shared" si="12"/>
        <v>3024.8250945430304</v>
      </c>
      <c r="AO45" s="118">
        <f t="shared" si="12"/>
        <v>3176.9319287488652</v>
      </c>
      <c r="AP45" s="118">
        <f t="shared" si="12"/>
        <v>3743.642632942086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8567.6565609673635</v>
      </c>
      <c r="AV45" s="118">
        <f t="shared" si="14"/>
        <v>9074.4752836290918</v>
      </c>
      <c r="AW45" s="118">
        <f t="shared" si="14"/>
        <v>9530.7957862465955</v>
      </c>
      <c r="AX45" s="118">
        <f t="shared" si="14"/>
        <v>11230.927898826258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(IF($B$3=Base_Cenarios!$A$3,Base_Cenarios!G10,(IF('Cenario_B.2.1'!$B$3=Base_Cenarios!$Q$3,Base_Cenarios!W10,Base_Cenarios!AM10))))*12.1667</f>
        <v>0</v>
      </c>
      <c r="C46" s="111">
        <f>(IF($B$3=Base_Cenarios!$A$3,Base_Cenarios!H10,(IF('Cenario_B.2.1'!$B$3=Base_Cenarios!$Q$3,Base_Cenarios!X10,Base_Cenarios!AN10))))*12.1667</f>
        <v>0</v>
      </c>
      <c r="D46" s="111">
        <f>(IF($B$3=Base_Cenarios!$A$3,Base_Cenarios!I10,(IF('Cenario_B.2.1'!$B$3=Base_Cenarios!$Q$3,Base_Cenarios!Y10,Base_Cenarios!AO10))))*12.1667</f>
        <v>0</v>
      </c>
      <c r="E46" s="111">
        <f>(IF($B$3=Base_Cenarios!$A$3,Base_Cenarios!J10,(IF('Cenario_B.2.1'!$B$3=Base_Cenarios!$Q$3,Base_Cenarios!Z10,Base_Cenarios!AP10))))*12.1667</f>
        <v>0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IF($B$4=Base_Cenarios!$AW$5,Base_Cenarios!AX$5,(IF('Cenario_B.2.1'!$B$4=Base_Cenarios!$AW$6,Base_Cenarios!AX$6,Base_Cenarios!AX$7)))</f>
        <v>6.5949999999999995E-2</v>
      </c>
      <c r="J46" s="114">
        <f>IF($B$4=Base_Cenarios!$AW$5,Base_Cenarios!AY$5,(IF('Cenario_B.2.1'!$B$4=Base_Cenarios!$AW$6,Base_Cenarios!AY$6,Base_Cenarios!AY$7)))</f>
        <v>7.5842499999999993E-2</v>
      </c>
      <c r="K46" s="114">
        <f>IF($B$4=Base_Cenarios!$AW$5,Base_Cenarios!AZ$5,(IF('Cenario_B.2.1'!$B$4=Base_Cenarios!$AW$6,Base_Cenarios!AZ$6,Base_Cenarios!AZ$7)))</f>
        <v>8.7218874999999987E-2</v>
      </c>
      <c r="L46" s="114">
        <f>IF($B$4=Base_Cenarios!$AW$5,Base_Cenarios!BA$5,(IF('Cenario_B.2.1'!$B$4=Base_Cenarios!$AW$6,Base_Cenarios!BA$6,Base_Cenarios!BA$7)))</f>
        <v>0.10553483874999998</v>
      </c>
      <c r="M46" s="115">
        <v>0.5</v>
      </c>
      <c r="N46" s="115">
        <f t="shared" si="10"/>
        <v>0</v>
      </c>
      <c r="O46" s="115">
        <f t="shared" si="10"/>
        <v>0</v>
      </c>
      <c r="P46" s="115">
        <f t="shared" si="10"/>
        <v>0</v>
      </c>
      <c r="Q46" s="115">
        <f t="shared" si="10"/>
        <v>0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IF($B$4=Base_Cenarios!$AW$5,Base_Cenarios!AX$5,(IF('Cenario_B.2.1'!$B$4=Base_Cenarios!$AW$6,Base_Cenarios!AX$6,Base_Cenarios!AX$7)))</f>
        <v>6.5949999999999995E-2</v>
      </c>
      <c r="W46" s="116">
        <f>IF($B$4=Base_Cenarios!$AW$5,Base_Cenarios!AY$5,(IF('Cenario_B.2.1'!$B$4=Base_Cenarios!$AW$6,Base_Cenarios!AY$6,Base_Cenarios!AY$7)))</f>
        <v>7.5842499999999993E-2</v>
      </c>
      <c r="X46" s="116">
        <f>IF($B$4=Base_Cenarios!$AW$5,Base_Cenarios!AZ$5,(IF('Cenario_B.2.1'!$B$4=Base_Cenarios!$AW$6,Base_Cenarios!AZ$6,Base_Cenarios!AZ$7)))</f>
        <v>8.7218874999999987E-2</v>
      </c>
      <c r="Y46" s="116">
        <f>IF($B$4=Base_Cenarios!$AW$5,Base_Cenarios!BA$5,(IF('Cenario_B.2.1'!$B$4=Base_Cenarios!$AW$6,Base_Cenarios!BA$6,Base_Cenarios!BA$7)))</f>
        <v>0.10553483874999998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IF($B$4=Base_Cenarios!$AW$5,Base_Cenarios!AX$5,(IF('Cenario_B.2.1'!$B$4=Base_Cenarios!$AW$6,Base_Cenarios!AX$6,Base_Cenarios!AX$7)))</f>
        <v>6.5949999999999995E-2</v>
      </c>
      <c r="AE46" s="151">
        <f>IF($B$4=Base_Cenarios!$AW$5,Base_Cenarios!AY$5,(IF('Cenario_B.2.1'!$B$4=Base_Cenarios!$AW$6,Base_Cenarios!AY$6,Base_Cenarios!AY$7)))</f>
        <v>7.5842499999999993E-2</v>
      </c>
      <c r="AF46" s="151">
        <f>IF($B$4=Base_Cenarios!$AW$5,Base_Cenarios!AZ$5,(IF('Cenario_B.2.1'!$B$4=Base_Cenarios!$AW$6,Base_Cenarios!AZ$6,Base_Cenarios!AZ$7)))</f>
        <v>8.7218874999999987E-2</v>
      </c>
      <c r="AG46" s="151">
        <f>IF($B$4=Base_Cenarios!$AW$5,Base_Cenarios!BA$5,(IF('Cenario_B.2.1'!$B$4=Base_Cenarios!$AW$6,Base_Cenarios!BA$6,Base_Cenarios!BA$7)))</f>
        <v>0.10553483874999998</v>
      </c>
      <c r="AH46" s="142">
        <v>1</v>
      </c>
      <c r="AI46" s="118">
        <f t="shared" si="11"/>
        <v>0</v>
      </c>
      <c r="AJ46" s="118">
        <f t="shared" si="11"/>
        <v>0</v>
      </c>
      <c r="AK46" s="118">
        <f t="shared" si="11"/>
        <v>0</v>
      </c>
      <c r="AL46" s="118">
        <f t="shared" si="11"/>
        <v>0</v>
      </c>
      <c r="AM46" s="118">
        <f t="shared" si="12"/>
        <v>0</v>
      </c>
      <c r="AN46" s="118">
        <f t="shared" si="12"/>
        <v>0</v>
      </c>
      <c r="AO46" s="118">
        <f t="shared" si="12"/>
        <v>0</v>
      </c>
      <c r="AP46" s="118">
        <f t="shared" si="12"/>
        <v>0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0</v>
      </c>
      <c r="AV46" s="118">
        <f t="shared" si="14"/>
        <v>0</v>
      </c>
      <c r="AW46" s="118">
        <f t="shared" si="14"/>
        <v>0</v>
      </c>
      <c r="AX46" s="118">
        <f t="shared" si="14"/>
        <v>0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(IF($B$3=Base_Cenarios!$A$3,Base_Cenarios!G11,(IF('Cenario_B.2.1'!$B$3=Base_Cenarios!$Q$3,Base_Cenarios!W11,Base_Cenarios!AM11))))*12.1667</f>
        <v>48497757.870205484</v>
      </c>
      <c r="C47" s="111">
        <f>(IF($B$3=Base_Cenarios!$A$3,Base_Cenarios!H11,(IF('Cenario_B.2.1'!$B$3=Base_Cenarios!$Q$3,Base_Cenarios!X11,Base_Cenarios!AN11))))*12.1667</f>
        <v>49308039.33908774</v>
      </c>
      <c r="D47" s="111">
        <f>(IF($B$3=Base_Cenarios!$A$3,Base_Cenarios!I11,(IF('Cenario_B.2.1'!$B$3=Base_Cenarios!$Q$3,Base_Cenarios!Y11,Base_Cenarios!AO11))))*12.1667</f>
        <v>49683729.640890926</v>
      </c>
      <c r="E47" s="111">
        <f>(IF($B$3=Base_Cenarios!$A$3,Base_Cenarios!J11,(IF('Cenario_B.2.1'!$B$3=Base_Cenarios!$Q$3,Base_Cenarios!Z11,Base_Cenarios!AP11))))*12.1667</f>
        <v>47865962.145356804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IF($B$4=Base_Cenarios!$AW$5,Base_Cenarios!AX$5,(IF('Cenario_B.2.1'!$B$4=Base_Cenarios!$AW$6,Base_Cenarios!AX$6,Base_Cenarios!AX$7)))</f>
        <v>6.5949999999999995E-2</v>
      </c>
      <c r="J47" s="114">
        <f>IF($B$4=Base_Cenarios!$AW$5,Base_Cenarios!AY$5,(IF('Cenario_B.2.1'!$B$4=Base_Cenarios!$AW$6,Base_Cenarios!AY$6,Base_Cenarios!AY$7)))</f>
        <v>7.5842499999999993E-2</v>
      </c>
      <c r="K47" s="114">
        <f>IF($B$4=Base_Cenarios!$AW$5,Base_Cenarios!AZ$5,(IF('Cenario_B.2.1'!$B$4=Base_Cenarios!$AW$6,Base_Cenarios!AZ$6,Base_Cenarios!AZ$7)))</f>
        <v>8.7218874999999987E-2</v>
      </c>
      <c r="L47" s="114">
        <f>IF($B$4=Base_Cenarios!$AW$5,Base_Cenarios!BA$5,(IF('Cenario_B.2.1'!$B$4=Base_Cenarios!$AW$6,Base_Cenarios!BA$6,Base_Cenarios!BA$7)))</f>
        <v>0.10553483874999998</v>
      </c>
      <c r="M47" s="115">
        <v>0.5</v>
      </c>
      <c r="N47" s="115">
        <f t="shared" si="10"/>
        <v>48497757.870205484</v>
      </c>
      <c r="O47" s="115">
        <f t="shared" si="10"/>
        <v>49308039.33908774</v>
      </c>
      <c r="P47" s="115">
        <f t="shared" si="10"/>
        <v>49683729.640890926</v>
      </c>
      <c r="Q47" s="115">
        <f t="shared" si="10"/>
        <v>47865962.145356804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IF($B$4=Base_Cenarios!$AW$5,Base_Cenarios!AX$5,(IF('Cenario_B.2.1'!$B$4=Base_Cenarios!$AW$6,Base_Cenarios!AX$6,Base_Cenarios!AX$7)))</f>
        <v>6.5949999999999995E-2</v>
      </c>
      <c r="W47" s="116">
        <f>IF($B$4=Base_Cenarios!$AW$5,Base_Cenarios!AY$5,(IF('Cenario_B.2.1'!$B$4=Base_Cenarios!$AW$6,Base_Cenarios!AY$6,Base_Cenarios!AY$7)))</f>
        <v>7.5842499999999993E-2</v>
      </c>
      <c r="X47" s="116">
        <f>IF($B$4=Base_Cenarios!$AW$5,Base_Cenarios!AZ$5,(IF('Cenario_B.2.1'!$B$4=Base_Cenarios!$AW$6,Base_Cenarios!AZ$6,Base_Cenarios!AZ$7)))</f>
        <v>8.7218874999999987E-2</v>
      </c>
      <c r="Y47" s="116">
        <f>IF($B$4=Base_Cenarios!$AW$5,Base_Cenarios!BA$5,(IF('Cenario_B.2.1'!$B$4=Base_Cenarios!$AW$6,Base_Cenarios!BA$6,Base_Cenarios!BA$7)))</f>
        <v>0.10553483874999998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IF($B$4=Base_Cenarios!$AW$5,Base_Cenarios!AX$5,(IF('Cenario_B.2.1'!$B$4=Base_Cenarios!$AW$6,Base_Cenarios!AX$6,Base_Cenarios!AX$7)))</f>
        <v>6.5949999999999995E-2</v>
      </c>
      <c r="AE47" s="151">
        <f>IF($B$4=Base_Cenarios!$AW$5,Base_Cenarios!AY$5,(IF('Cenario_B.2.1'!$B$4=Base_Cenarios!$AW$6,Base_Cenarios!AY$6,Base_Cenarios!AY$7)))</f>
        <v>7.5842499999999993E-2</v>
      </c>
      <c r="AF47" s="151">
        <f>IF($B$4=Base_Cenarios!$AW$5,Base_Cenarios!AZ$5,(IF('Cenario_B.2.1'!$B$4=Base_Cenarios!$AW$6,Base_Cenarios!AZ$6,Base_Cenarios!AZ$7)))</f>
        <v>8.7218874999999987E-2</v>
      </c>
      <c r="AG47" s="151">
        <f>IF($B$4=Base_Cenarios!$AW$5,Base_Cenarios!BA$5,(IF('Cenario_B.2.1'!$B$4=Base_Cenarios!$AW$6,Base_Cenarios!BA$6,Base_Cenarios!BA$7)))</f>
        <v>0.10553483874999998</v>
      </c>
      <c r="AH47" s="142">
        <v>1</v>
      </c>
      <c r="AI47" s="118">
        <f t="shared" si="11"/>
        <v>3038505.7749630488</v>
      </c>
      <c r="AJ47" s="118">
        <f t="shared" si="11"/>
        <v>3552662.7248960235</v>
      </c>
      <c r="AK47" s="118">
        <f t="shared" si="11"/>
        <v>4116691.0548285269</v>
      </c>
      <c r="AL47" s="118">
        <f t="shared" si="11"/>
        <v>4798950.266792642</v>
      </c>
      <c r="AM47" s="118">
        <f>IF(N47&gt;0,(N47-R47)*V47*(B47/N47)*$M47,0)</f>
        <v>1599213.5657700258</v>
      </c>
      <c r="AN47" s="118">
        <f t="shared" si="12"/>
        <v>1869822.4867873809</v>
      </c>
      <c r="AO47" s="118">
        <f t="shared" si="12"/>
        <v>2166679.5025413302</v>
      </c>
      <c r="AP47" s="118">
        <f t="shared" si="12"/>
        <v>2525763.2983119166</v>
      </c>
      <c r="AQ47" s="118">
        <f t="shared" si="15"/>
        <v>35454.33905169597</v>
      </c>
      <c r="AR47" s="118">
        <f t="shared" si="13"/>
        <v>41991.897505671368</v>
      </c>
      <c r="AS47" s="118">
        <f t="shared" si="13"/>
        <v>49296.057938081642</v>
      </c>
      <c r="AT47" s="118">
        <f t="shared" si="13"/>
        <v>60448.305166695158</v>
      </c>
      <c r="AU47" s="118">
        <f t="shared" si="14"/>
        <v>4673173.6797847711</v>
      </c>
      <c r="AV47" s="118">
        <f t="shared" si="14"/>
        <v>5464477.1091890754</v>
      </c>
      <c r="AW47" s="118">
        <f t="shared" si="14"/>
        <v>6332666.6153079383</v>
      </c>
      <c r="AX47" s="118">
        <f t="shared" si="14"/>
        <v>7385161.8702712543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(IF($B$3=Base_Cenarios!$A$3,Base_Cenarios!G12,(IF('Cenario_B.2.1'!$B$3=Base_Cenarios!$Q$3,Base_Cenarios!W12,Base_Cenarios!AM12))))*12.1667</f>
        <v>79905.818919452067</v>
      </c>
      <c r="C48" s="111">
        <f>(IF($B$3=Base_Cenarios!$A$3,Base_Cenarios!H12,(IF('Cenario_B.2.1'!$B$3=Base_Cenarios!$Q$3,Base_Cenarios!X12,Base_Cenarios!AN12))))*12.1667</f>
        <v>81504.577151973979</v>
      </c>
      <c r="D48" s="111">
        <f>(IF($B$3=Base_Cenarios!$A$3,Base_Cenarios!I12,(IF('Cenario_B.2.1'!$B$3=Base_Cenarios!$Q$3,Base_Cenarios!Y12,Base_Cenarios!AO12))))*12.1667</f>
        <v>82542.569479930535</v>
      </c>
      <c r="E48" s="111">
        <f>(IF($B$3=Base_Cenarios!$A$3,Base_Cenarios!J12,(IF('Cenario_B.2.1'!$B$3=Base_Cenarios!$Q$3,Base_Cenarios!Z12,Base_Cenarios!AP12))))*12.1667</f>
        <v>78993.808677214154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IF($B$4=Base_Cenarios!$AW$5,Base_Cenarios!AX$5,(IF('Cenario_B.2.1'!$B$4=Base_Cenarios!$AW$6,Base_Cenarios!AX$6,Base_Cenarios!AX$7)))</f>
        <v>6.5949999999999995E-2</v>
      </c>
      <c r="J48" s="114">
        <f>IF($B$4=Base_Cenarios!$AW$5,Base_Cenarios!AY$5,(IF('Cenario_B.2.1'!$B$4=Base_Cenarios!$AW$6,Base_Cenarios!AY$6,Base_Cenarios!AY$7)))</f>
        <v>7.5842499999999993E-2</v>
      </c>
      <c r="K48" s="114">
        <f>IF($B$4=Base_Cenarios!$AW$5,Base_Cenarios!AZ$5,(IF('Cenario_B.2.1'!$B$4=Base_Cenarios!$AW$6,Base_Cenarios!AZ$6,Base_Cenarios!AZ$7)))</f>
        <v>8.7218874999999987E-2</v>
      </c>
      <c r="L48" s="114">
        <f>IF($B$4=Base_Cenarios!$AW$5,Base_Cenarios!BA$5,(IF('Cenario_B.2.1'!$B$4=Base_Cenarios!$AW$6,Base_Cenarios!BA$6,Base_Cenarios!BA$7)))</f>
        <v>0.10553483874999998</v>
      </c>
      <c r="M48" s="115">
        <v>0.5</v>
      </c>
      <c r="N48" s="115">
        <f t="shared" si="10"/>
        <v>79905.818919452067</v>
      </c>
      <c r="O48" s="115">
        <f t="shared" si="10"/>
        <v>81504.577151973979</v>
      </c>
      <c r="P48" s="115">
        <f t="shared" si="10"/>
        <v>82542.569479930535</v>
      </c>
      <c r="Q48" s="115">
        <f t="shared" si="10"/>
        <v>78993.808677214154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IF($B$4=Base_Cenarios!$AW$5,Base_Cenarios!AX$5,(IF('Cenario_B.2.1'!$B$4=Base_Cenarios!$AW$6,Base_Cenarios!AX$6,Base_Cenarios!AX$7)))</f>
        <v>6.5949999999999995E-2</v>
      </c>
      <c r="W48" s="116">
        <f>IF($B$4=Base_Cenarios!$AW$5,Base_Cenarios!AY$5,(IF('Cenario_B.2.1'!$B$4=Base_Cenarios!$AW$6,Base_Cenarios!AY$6,Base_Cenarios!AY$7)))</f>
        <v>7.5842499999999993E-2</v>
      </c>
      <c r="X48" s="116">
        <f>IF($B$4=Base_Cenarios!$AW$5,Base_Cenarios!AZ$5,(IF('Cenario_B.2.1'!$B$4=Base_Cenarios!$AW$6,Base_Cenarios!AZ$6,Base_Cenarios!AZ$7)))</f>
        <v>8.7218874999999987E-2</v>
      </c>
      <c r="Y48" s="116">
        <f>IF($B$4=Base_Cenarios!$AW$5,Base_Cenarios!BA$5,(IF('Cenario_B.2.1'!$B$4=Base_Cenarios!$AW$6,Base_Cenarios!BA$6,Base_Cenarios!BA$7)))</f>
        <v>0.10553483874999998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IF($B$4=Base_Cenarios!$AW$5,Base_Cenarios!AX$5,(IF('Cenario_B.2.1'!$B$4=Base_Cenarios!$AW$6,Base_Cenarios!AX$6,Base_Cenarios!AX$7)))</f>
        <v>6.5949999999999995E-2</v>
      </c>
      <c r="AE48" s="151">
        <f>IF($B$4=Base_Cenarios!$AW$5,Base_Cenarios!AY$5,(IF('Cenario_B.2.1'!$B$4=Base_Cenarios!$AW$6,Base_Cenarios!AY$6,Base_Cenarios!AY$7)))</f>
        <v>7.5842499999999993E-2</v>
      </c>
      <c r="AF48" s="151">
        <f>IF($B$4=Base_Cenarios!$AW$5,Base_Cenarios!AZ$5,(IF('Cenario_B.2.1'!$B$4=Base_Cenarios!$AW$6,Base_Cenarios!AZ$6,Base_Cenarios!AZ$7)))</f>
        <v>8.7218874999999987E-2</v>
      </c>
      <c r="AG48" s="151">
        <f>IF($B$4=Base_Cenarios!$AW$5,Base_Cenarios!BA$5,(IF('Cenario_B.2.1'!$B$4=Base_Cenarios!$AW$6,Base_Cenarios!BA$6,Base_Cenarios!BA$7)))</f>
        <v>0.10553483874999998</v>
      </c>
      <c r="AH48" s="142">
        <v>1</v>
      </c>
      <c r="AI48" s="118">
        <f t="shared" si="11"/>
        <v>4742.8098819640772</v>
      </c>
      <c r="AJ48" s="118">
        <f t="shared" si="11"/>
        <v>5563.3598033837279</v>
      </c>
      <c r="AK48" s="118">
        <f t="shared" si="11"/>
        <v>6479.3430446839875</v>
      </c>
      <c r="AL48" s="118">
        <f t="shared" si="11"/>
        <v>7502.9389748983313</v>
      </c>
      <c r="AM48" s="118">
        <f t="shared" si="12"/>
        <v>2634.8943788689317</v>
      </c>
      <c r="AN48" s="118">
        <f t="shared" si="12"/>
        <v>3090.7554463242932</v>
      </c>
      <c r="AO48" s="118">
        <f t="shared" si="12"/>
        <v>3599.6350248244376</v>
      </c>
      <c r="AP48" s="118">
        <f t="shared" si="12"/>
        <v>4168.2994304990725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7377.7042608330084</v>
      </c>
      <c r="AV48" s="118">
        <f t="shared" si="14"/>
        <v>8654.115249708022</v>
      </c>
      <c r="AW48" s="118">
        <f t="shared" si="14"/>
        <v>10078.978069508425</v>
      </c>
      <c r="AX48" s="118">
        <f t="shared" si="14"/>
        <v>11671.238405397404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(IF($B$3=Base_Cenarios!$A$3,Base_Cenarios!G13,(IF('Cenario_B.2.1'!$B$3=Base_Cenarios!$Q$3,Base_Cenarios!W13,Base_Cenarios!AM13))))*12.1667</f>
        <v>1236915.3887999991</v>
      </c>
      <c r="C49" s="111">
        <f>(IF($B$3=Base_Cenarios!$A$3,Base_Cenarios!H13,(IF('Cenario_B.2.1'!$B$3=Base_Cenarios!$Q$3,Base_Cenarios!X13,Base_Cenarios!AN13))))*12.1667</f>
        <v>1283593.8968798001</v>
      </c>
      <c r="D49" s="111">
        <f>(IF($B$3=Base_Cenarios!$A$3,Base_Cenarios!I13,(IF('Cenario_B.2.1'!$B$3=Base_Cenarios!$Q$3,Base_Cenarios!Y13,Base_Cenarios!AO13))))*12.1667</f>
        <v>1318854.2353454118</v>
      </c>
      <c r="E49" s="111">
        <f>(IF($B$3=Base_Cenarios!$A$3,Base_Cenarios!J13,(IF('Cenario_B.2.1'!$B$3=Base_Cenarios!$Q$3,Base_Cenarios!Z13,Base_Cenarios!AP13))))*12.1667</f>
        <v>1331230.2607658054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IF($B$4=Base_Cenarios!$AW$5,Base_Cenarios!AX$5,(IF('Cenario_B.2.1'!$B$4=Base_Cenarios!$AW$6,Base_Cenarios!AX$6,Base_Cenarios!AX$7)))</f>
        <v>6.5949999999999995E-2</v>
      </c>
      <c r="J49" s="114">
        <f>IF($B$4=Base_Cenarios!$AW$5,Base_Cenarios!AY$5,(IF('Cenario_B.2.1'!$B$4=Base_Cenarios!$AW$6,Base_Cenarios!AY$6,Base_Cenarios!AY$7)))</f>
        <v>7.5842499999999993E-2</v>
      </c>
      <c r="K49" s="114">
        <f>IF($B$4=Base_Cenarios!$AW$5,Base_Cenarios!AZ$5,(IF('Cenario_B.2.1'!$B$4=Base_Cenarios!$AW$6,Base_Cenarios!AZ$6,Base_Cenarios!AZ$7)))</f>
        <v>8.7218874999999987E-2</v>
      </c>
      <c r="L49" s="114">
        <f>IF($B$4=Base_Cenarios!$AW$5,Base_Cenarios!BA$5,(IF('Cenario_B.2.1'!$B$4=Base_Cenarios!$AW$6,Base_Cenarios!BA$6,Base_Cenarios!BA$7)))</f>
        <v>0.10553483874999998</v>
      </c>
      <c r="M49" s="115">
        <v>0.5</v>
      </c>
      <c r="N49" s="115">
        <f t="shared" si="10"/>
        <v>1236915.3887999991</v>
      </c>
      <c r="O49" s="115">
        <f t="shared" si="10"/>
        <v>1283593.8968798001</v>
      </c>
      <c r="P49" s="115">
        <f t="shared" si="10"/>
        <v>1318854.2353454118</v>
      </c>
      <c r="Q49" s="115">
        <f t="shared" si="10"/>
        <v>1331230.2607658054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IF($B$4=Base_Cenarios!$AW$5,Base_Cenarios!AX$5,(IF('Cenario_B.2.1'!$B$4=Base_Cenarios!$AW$6,Base_Cenarios!AX$6,Base_Cenarios!AX$7)))</f>
        <v>6.5949999999999995E-2</v>
      </c>
      <c r="W49" s="116">
        <f>IF($B$4=Base_Cenarios!$AW$5,Base_Cenarios!AY$5,(IF('Cenario_B.2.1'!$B$4=Base_Cenarios!$AW$6,Base_Cenarios!AY$6,Base_Cenarios!AY$7)))</f>
        <v>7.5842499999999993E-2</v>
      </c>
      <c r="X49" s="116">
        <f>IF($B$4=Base_Cenarios!$AW$5,Base_Cenarios!AZ$5,(IF('Cenario_B.2.1'!$B$4=Base_Cenarios!$AW$6,Base_Cenarios!AZ$6,Base_Cenarios!AZ$7)))</f>
        <v>8.7218874999999987E-2</v>
      </c>
      <c r="Y49" s="116">
        <f>IF($B$4=Base_Cenarios!$AW$5,Base_Cenarios!BA$5,(IF('Cenario_B.2.1'!$B$4=Base_Cenarios!$AW$6,Base_Cenarios!BA$6,Base_Cenarios!BA$7)))</f>
        <v>0.10553483874999998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IF($B$4=Base_Cenarios!$AW$5,Base_Cenarios!AX$5,(IF('Cenario_B.2.1'!$B$4=Base_Cenarios!$AW$6,Base_Cenarios!AX$6,Base_Cenarios!AX$7)))</f>
        <v>6.5949999999999995E-2</v>
      </c>
      <c r="AE49" s="151">
        <f>IF($B$4=Base_Cenarios!$AW$5,Base_Cenarios!AY$5,(IF('Cenario_B.2.1'!$B$4=Base_Cenarios!$AW$6,Base_Cenarios!AY$6,Base_Cenarios!AY$7)))</f>
        <v>7.5842499999999993E-2</v>
      </c>
      <c r="AF49" s="151">
        <f>IF($B$4=Base_Cenarios!$AW$5,Base_Cenarios!AZ$5,(IF('Cenario_B.2.1'!$B$4=Base_Cenarios!$AW$6,Base_Cenarios!AZ$6,Base_Cenarios!AZ$7)))</f>
        <v>8.7218874999999987E-2</v>
      </c>
      <c r="AG49" s="151">
        <f>IF($B$4=Base_Cenarios!$AW$5,Base_Cenarios!BA$5,(IF('Cenario_B.2.1'!$B$4=Base_Cenarios!$AW$6,Base_Cenarios!BA$6,Base_Cenarios!BA$7)))</f>
        <v>0.10553483874999998</v>
      </c>
      <c r="AH49" s="142">
        <v>1</v>
      </c>
      <c r="AI49" s="118">
        <f t="shared" si="11"/>
        <v>81574.569891359934</v>
      </c>
      <c r="AJ49" s="118">
        <f t="shared" si="11"/>
        <v>97350.970124106228</v>
      </c>
      <c r="AK49" s="118">
        <f t="shared" si="11"/>
        <v>115028.98269581204</v>
      </c>
      <c r="AL49" s="118">
        <f t="shared" si="11"/>
        <v>140491.17090903971</v>
      </c>
      <c r="AM49" s="118">
        <f t="shared" si="12"/>
        <v>40787.284945679967</v>
      </c>
      <c r="AN49" s="118">
        <f t="shared" si="12"/>
        <v>48675.485062053114</v>
      </c>
      <c r="AO49" s="118">
        <f t="shared" si="12"/>
        <v>57514.49134790602</v>
      </c>
      <c r="AP49" s="118">
        <f t="shared" si="12"/>
        <v>70245.585454519853</v>
      </c>
      <c r="AQ49" s="118">
        <f t="shared" si="15"/>
        <v>1871.8192799999997</v>
      </c>
      <c r="AR49" s="118">
        <f t="shared" si="13"/>
        <v>2328.1098759998549</v>
      </c>
      <c r="AS49" s="118">
        <f t="shared" si="13"/>
        <v>2868.1394363397858</v>
      </c>
      <c r="AT49" s="118">
        <f t="shared" si="13"/>
        <v>3676.5375743297541</v>
      </c>
      <c r="AU49" s="118">
        <f t="shared" si="14"/>
        <v>124233.67411703989</v>
      </c>
      <c r="AV49" s="118">
        <f t="shared" si="14"/>
        <v>148354.56506215921</v>
      </c>
      <c r="AW49" s="118">
        <f t="shared" si="14"/>
        <v>175411.61348005786</v>
      </c>
      <c r="AX49" s="118">
        <f t="shared" si="14"/>
        <v>214413.29393788934</v>
      </c>
      <c r="AY49" s="104"/>
      <c r="AZ49" s="104"/>
      <c r="BA49" s="104"/>
    </row>
    <row r="50" spans="1:53">
      <c r="AH50" s="86" t="s">
        <v>125</v>
      </c>
      <c r="AI50" s="132">
        <f>SUM(AI44:AI49)</f>
        <v>3130534.9257770181</v>
      </c>
      <c r="AJ50" s="132">
        <f t="shared" ref="AJ50:AX50" si="16">SUM(AJ44:AJ49)</f>
        <v>3661626.7050125995</v>
      </c>
      <c r="AK50" s="132">
        <f t="shared" si="16"/>
        <v>4244553.2444265205</v>
      </c>
      <c r="AL50" s="132">
        <f t="shared" si="16"/>
        <v>4954431.6619424643</v>
      </c>
      <c r="AM50" s="132">
        <f t="shared" si="16"/>
        <v>1645491.6306148972</v>
      </c>
      <c r="AN50" s="132">
        <f t="shared" si="16"/>
        <v>1924613.5523903014</v>
      </c>
      <c r="AO50" s="132">
        <f t="shared" si="16"/>
        <v>2230970.5608428097</v>
      </c>
      <c r="AP50" s="132">
        <f t="shared" si="16"/>
        <v>2603920.8258298775</v>
      </c>
      <c r="AQ50" s="132">
        <f t="shared" si="16"/>
        <v>37326.158331695973</v>
      </c>
      <c r="AR50" s="132">
        <f t="shared" si="16"/>
        <v>44320.007381671225</v>
      </c>
      <c r="AS50" s="132">
        <f t="shared" si="16"/>
        <v>52164.197374421427</v>
      </c>
      <c r="AT50" s="132">
        <f t="shared" si="16"/>
        <v>64124.842741024913</v>
      </c>
      <c r="AU50" s="132">
        <f t="shared" si="16"/>
        <v>4813352.7147236113</v>
      </c>
      <c r="AV50" s="132">
        <f t="shared" si="16"/>
        <v>5630560.2647845726</v>
      </c>
      <c r="AW50" s="132">
        <f t="shared" si="16"/>
        <v>6527688.002643751</v>
      </c>
      <c r="AX50" s="132">
        <f t="shared" si="16"/>
        <v>7622477.3305133665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(IF($B$3=Base_Cenarios!$A$3,Base_Cenarios!G18,(IF('Cenario_B.2.1'!$B$3=Base_Cenarios!$Q$3,Base_Cenarios!W18,Base_Cenarios!AM18))))*12.1667</f>
        <v>0</v>
      </c>
      <c r="C60" s="110">
        <f>(IF($B$3=Base_Cenarios!$A$3,Base_Cenarios!H18,(IF('Cenario_B.2.1'!$B$3=Base_Cenarios!$Q$3,Base_Cenarios!X18,Base_Cenarios!AN18))))*12.1667</f>
        <v>0</v>
      </c>
      <c r="D60" s="110">
        <f>(IF($B$3=Base_Cenarios!$A$3,Base_Cenarios!I18,(IF('Cenario_B.2.1'!$B$3=Base_Cenarios!$Q$3,Base_Cenarios!Y18,Base_Cenarios!AO18))))*12.1667</f>
        <v>0</v>
      </c>
      <c r="E60" s="110">
        <f>(IF($B$3=Base_Cenarios!$A$3,Base_Cenarios!J18,(IF('Cenario_B.2.1'!$B$3=Base_Cenarios!$Q$3,Base_Cenarios!Z18,Base_Cenarios!AP18))))*12.1667</f>
        <v>0</v>
      </c>
      <c r="F60" s="112">
        <v>1</v>
      </c>
      <c r="G60" s="114">
        <f>IF($B$4=Base_Cenarios!$AW$5,Base_Cenarios!AX$5,(IF('Cenario_B.2.1'!$B$4=Base_Cenarios!$AW$6,Base_Cenarios!AX$6,Base_Cenarios!AX$7)))</f>
        <v>6.5949999999999995E-2</v>
      </c>
      <c r="H60" s="114">
        <f>IF($B$4=Base_Cenarios!$AW$5,Base_Cenarios!AY$5,(IF('Cenario_B.2.1'!$B$4=Base_Cenarios!$AW$6,Base_Cenarios!AY$6,Base_Cenarios!AY$7)))</f>
        <v>7.5842499999999993E-2</v>
      </c>
      <c r="I60" s="114">
        <f>IF($B$4=Base_Cenarios!$AW$5,Base_Cenarios!AZ$5,(IF('Cenario_B.2.1'!$B$4=Base_Cenarios!$AW$6,Base_Cenarios!AZ$6,Base_Cenarios!AZ$7)))</f>
        <v>8.7218874999999987E-2</v>
      </c>
      <c r="J60" s="114">
        <f>IF($B$4=Base_Cenarios!$AW$5,Base_Cenarios!BA$5,(IF('Cenario_B.2.1'!$B$4=Base_Cenarios!$AW$6,Base_Cenarios!BA$6,Base_Cenarios!BA$7)))</f>
        <v>0.10553483874999998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IF($B$4=Base_Cenarios!$AW$5,Base_Cenarios!AX$5,(IF('Cenario_B.2.1'!$B$4=Base_Cenarios!$AW$6,Base_Cenarios!AX$6,Base_Cenarios!AX$7)))</f>
        <v>6.5949999999999995E-2</v>
      </c>
      <c r="T60" s="116">
        <f>IF($B$4=Base_Cenarios!$AW$5,Base_Cenarios!AY$5,(IF('Cenario_B.2.1'!$B$4=Base_Cenarios!$AW$6,Base_Cenarios!AY$6,Base_Cenarios!AY$7)))</f>
        <v>7.5842499999999993E-2</v>
      </c>
      <c r="U60" s="116">
        <f>IF($B$4=Base_Cenarios!$AW$5,Base_Cenarios!AZ$5,(IF('Cenario_B.2.1'!$B$4=Base_Cenarios!$AW$6,Base_Cenarios!AZ$6,Base_Cenarios!AZ$7)))</f>
        <v>8.7218874999999987E-2</v>
      </c>
      <c r="V60" s="116">
        <f>IF($B$4=Base_Cenarios!$AW$5,Base_Cenarios!BA$5,(IF('Cenario_B.2.1'!$B$4=Base_Cenarios!$AW$6,Base_Cenarios!BA$6,Base_Cenarios!BA$7)))</f>
        <v>0.10553483874999998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(IF($B$3=Base_Cenarios!$A$3,Base_Cenarios!G19,(IF('Cenario_B.2.1'!$B$3=Base_Cenarios!$Q$3,Base_Cenarios!W19,Base_Cenarios!AM19))))*12.1667</f>
        <v>0</v>
      </c>
      <c r="C61" s="110">
        <f>(IF($B$3=Base_Cenarios!$A$3,Base_Cenarios!H19,(IF('Cenario_B.2.1'!$B$3=Base_Cenarios!$Q$3,Base_Cenarios!X19,Base_Cenarios!AN19))))*12.1667</f>
        <v>0</v>
      </c>
      <c r="D61" s="110">
        <f>(IF($B$3=Base_Cenarios!$A$3,Base_Cenarios!I19,(IF('Cenario_B.2.1'!$B$3=Base_Cenarios!$Q$3,Base_Cenarios!Y19,Base_Cenarios!AO19))))*12.1667</f>
        <v>0</v>
      </c>
      <c r="E61" s="110">
        <f>(IF($B$3=Base_Cenarios!$A$3,Base_Cenarios!J19,(IF('Cenario_B.2.1'!$B$3=Base_Cenarios!$Q$3,Base_Cenarios!Z19,Base_Cenarios!AP19))))*12.1667</f>
        <v>0</v>
      </c>
      <c r="F61" s="112">
        <v>1</v>
      </c>
      <c r="G61" s="114">
        <f>IF($B$4=Base_Cenarios!$AW$5,Base_Cenarios!AX$5,(IF('Cenario_B.2.1'!$B$4=Base_Cenarios!$AW$6,Base_Cenarios!AX$6,Base_Cenarios!AX$7)))</f>
        <v>6.5949999999999995E-2</v>
      </c>
      <c r="H61" s="114">
        <f>IF($B$4=Base_Cenarios!$AW$5,Base_Cenarios!AY$5,(IF('Cenario_B.2.1'!$B$4=Base_Cenarios!$AW$6,Base_Cenarios!AY$6,Base_Cenarios!AY$7)))</f>
        <v>7.5842499999999993E-2</v>
      </c>
      <c r="I61" s="114">
        <f>IF($B$4=Base_Cenarios!$AW$5,Base_Cenarios!AZ$5,(IF('Cenario_B.2.1'!$B$4=Base_Cenarios!$AW$6,Base_Cenarios!AZ$6,Base_Cenarios!AZ$7)))</f>
        <v>8.7218874999999987E-2</v>
      </c>
      <c r="J61" s="114">
        <f>IF($B$4=Base_Cenarios!$AW$5,Base_Cenarios!BA$5,(IF('Cenario_B.2.1'!$B$4=Base_Cenarios!$AW$6,Base_Cenarios!BA$6,Base_Cenarios!BA$7)))</f>
        <v>0.10553483874999998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IF($B$4=Base_Cenarios!$AW$5,Base_Cenarios!AX$5,(IF('Cenario_B.2.1'!$B$4=Base_Cenarios!$AW$6,Base_Cenarios!AX$6,Base_Cenarios!AX$7)))</f>
        <v>6.5949999999999995E-2</v>
      </c>
      <c r="T61" s="116">
        <f>IF($B$4=Base_Cenarios!$AW$5,Base_Cenarios!AY$5,(IF('Cenario_B.2.1'!$B$4=Base_Cenarios!$AW$6,Base_Cenarios!AY$6,Base_Cenarios!AY$7)))</f>
        <v>7.5842499999999993E-2</v>
      </c>
      <c r="U61" s="116">
        <f>IF($B$4=Base_Cenarios!$AW$5,Base_Cenarios!AZ$5,(IF('Cenario_B.2.1'!$B$4=Base_Cenarios!$AW$6,Base_Cenarios!AZ$6,Base_Cenarios!AZ$7)))</f>
        <v>8.7218874999999987E-2</v>
      </c>
      <c r="V61" s="116">
        <f>IF($B$4=Base_Cenarios!$AW$5,Base_Cenarios!BA$5,(IF('Cenario_B.2.1'!$B$4=Base_Cenarios!$AW$6,Base_Cenarios!BA$6,Base_Cenarios!BA$7)))</f>
        <v>0.10553483874999998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(IF($B$3=Base_Cenarios!$A$3,Base_Cenarios!G20,(IF('Cenario_B.2.1'!$B$3=Base_Cenarios!$Q$3,Base_Cenarios!W20,Base_Cenarios!AM20))))*12.1667</f>
        <v>0</v>
      </c>
      <c r="C62" s="110">
        <f>(IF($B$3=Base_Cenarios!$A$3,Base_Cenarios!H20,(IF('Cenario_B.2.1'!$B$3=Base_Cenarios!$Q$3,Base_Cenarios!X20,Base_Cenarios!AN20))))*12.1667</f>
        <v>0</v>
      </c>
      <c r="D62" s="110">
        <f>(IF($B$3=Base_Cenarios!$A$3,Base_Cenarios!I20,(IF('Cenario_B.2.1'!$B$3=Base_Cenarios!$Q$3,Base_Cenarios!Y20,Base_Cenarios!AO20))))*12.1667</f>
        <v>0</v>
      </c>
      <c r="E62" s="110">
        <f>(IF($B$3=Base_Cenarios!$A$3,Base_Cenarios!J20,(IF('Cenario_B.2.1'!$B$3=Base_Cenarios!$Q$3,Base_Cenarios!Z20,Base_Cenarios!AP20))))*12.1667</f>
        <v>0</v>
      </c>
      <c r="F62" s="112">
        <v>1</v>
      </c>
      <c r="G62" s="114">
        <f>IF($B$4=Base_Cenarios!$AW$5,Base_Cenarios!AX$5,(IF('Cenario_B.2.1'!$B$4=Base_Cenarios!$AW$6,Base_Cenarios!AX$6,Base_Cenarios!AX$7)))</f>
        <v>6.5949999999999995E-2</v>
      </c>
      <c r="H62" s="114">
        <f>IF($B$4=Base_Cenarios!$AW$5,Base_Cenarios!AY$5,(IF('Cenario_B.2.1'!$B$4=Base_Cenarios!$AW$6,Base_Cenarios!AY$6,Base_Cenarios!AY$7)))</f>
        <v>7.5842499999999993E-2</v>
      </c>
      <c r="I62" s="114">
        <f>IF($B$4=Base_Cenarios!$AW$5,Base_Cenarios!AZ$5,(IF('Cenario_B.2.1'!$B$4=Base_Cenarios!$AW$6,Base_Cenarios!AZ$6,Base_Cenarios!AZ$7)))</f>
        <v>8.7218874999999987E-2</v>
      </c>
      <c r="J62" s="114">
        <f>IF($B$4=Base_Cenarios!$AW$5,Base_Cenarios!BA$5,(IF('Cenario_B.2.1'!$B$4=Base_Cenarios!$AW$6,Base_Cenarios!BA$6,Base_Cenarios!BA$7)))</f>
        <v>0.10553483874999998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IF($B$4=Base_Cenarios!$AW$5,Base_Cenarios!AX$5,(IF('Cenario_B.2.1'!$B$4=Base_Cenarios!$AW$6,Base_Cenarios!AX$6,Base_Cenarios!AX$7)))</f>
        <v>6.5949999999999995E-2</v>
      </c>
      <c r="T62" s="116">
        <f>IF($B$4=Base_Cenarios!$AW$5,Base_Cenarios!AY$5,(IF('Cenario_B.2.1'!$B$4=Base_Cenarios!$AW$6,Base_Cenarios!AY$6,Base_Cenarios!AY$7)))</f>
        <v>7.5842499999999993E-2</v>
      </c>
      <c r="U62" s="116">
        <f>IF($B$4=Base_Cenarios!$AW$5,Base_Cenarios!AZ$5,(IF('Cenario_B.2.1'!$B$4=Base_Cenarios!$AW$6,Base_Cenarios!AZ$6,Base_Cenarios!AZ$7)))</f>
        <v>8.7218874999999987E-2</v>
      </c>
      <c r="V62" s="116">
        <f>IF($B$4=Base_Cenarios!$AW$5,Base_Cenarios!BA$5,(IF('Cenario_B.2.1'!$B$4=Base_Cenarios!$AW$6,Base_Cenarios!BA$6,Base_Cenarios!BA$7)))</f>
        <v>0.10553483874999998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(IF($B$3=Base_Cenarios!$A$3,Base_Cenarios!G21,(IF('Cenario_B.2.1'!$B$3=Base_Cenarios!$Q$3,Base_Cenarios!W21,Base_Cenarios!AM21))))*12.1667</f>
        <v>0</v>
      </c>
      <c r="C63" s="110">
        <f>(IF($B$3=Base_Cenarios!$A$3,Base_Cenarios!H21,(IF('Cenario_B.2.1'!$B$3=Base_Cenarios!$Q$3,Base_Cenarios!X21,Base_Cenarios!AN21))))*12.1667</f>
        <v>0</v>
      </c>
      <c r="D63" s="110">
        <f>(IF($B$3=Base_Cenarios!$A$3,Base_Cenarios!I21,(IF('Cenario_B.2.1'!$B$3=Base_Cenarios!$Q$3,Base_Cenarios!Y21,Base_Cenarios!AO21))))*12.1667</f>
        <v>0</v>
      </c>
      <c r="E63" s="110">
        <f>(IF($B$3=Base_Cenarios!$A$3,Base_Cenarios!J21,(IF('Cenario_B.2.1'!$B$3=Base_Cenarios!$Q$3,Base_Cenarios!Z21,Base_Cenarios!AP21))))*12.1667</f>
        <v>0</v>
      </c>
      <c r="F63" s="112">
        <v>1</v>
      </c>
      <c r="G63" s="114">
        <f>IF($B$4=Base_Cenarios!$AW$5,Base_Cenarios!AX$5,(IF('Cenario_B.2.1'!$B$4=Base_Cenarios!$AW$6,Base_Cenarios!AX$6,Base_Cenarios!AX$7)))</f>
        <v>6.5949999999999995E-2</v>
      </c>
      <c r="H63" s="114">
        <f>IF($B$4=Base_Cenarios!$AW$5,Base_Cenarios!AY$5,(IF('Cenario_B.2.1'!$B$4=Base_Cenarios!$AW$6,Base_Cenarios!AY$6,Base_Cenarios!AY$7)))</f>
        <v>7.5842499999999993E-2</v>
      </c>
      <c r="I63" s="114">
        <f>IF($B$4=Base_Cenarios!$AW$5,Base_Cenarios!AZ$5,(IF('Cenario_B.2.1'!$B$4=Base_Cenarios!$AW$6,Base_Cenarios!AZ$6,Base_Cenarios!AZ$7)))</f>
        <v>8.7218874999999987E-2</v>
      </c>
      <c r="J63" s="114">
        <f>IF($B$4=Base_Cenarios!$AW$5,Base_Cenarios!BA$5,(IF('Cenario_B.2.1'!$B$4=Base_Cenarios!$AW$6,Base_Cenarios!BA$6,Base_Cenarios!BA$7)))</f>
        <v>0.10553483874999998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IF($B$4=Base_Cenarios!$AW$5,Base_Cenarios!AX$5,(IF('Cenario_B.2.1'!$B$4=Base_Cenarios!$AW$6,Base_Cenarios!AX$6,Base_Cenarios!AX$7)))</f>
        <v>6.5949999999999995E-2</v>
      </c>
      <c r="T63" s="116">
        <f>IF($B$4=Base_Cenarios!$AW$5,Base_Cenarios!AY$5,(IF('Cenario_B.2.1'!$B$4=Base_Cenarios!$AW$6,Base_Cenarios!AY$6,Base_Cenarios!AY$7)))</f>
        <v>7.5842499999999993E-2</v>
      </c>
      <c r="U63" s="116">
        <f>IF($B$4=Base_Cenarios!$AW$5,Base_Cenarios!AZ$5,(IF('Cenario_B.2.1'!$B$4=Base_Cenarios!$AW$6,Base_Cenarios!AZ$6,Base_Cenarios!AZ$7)))</f>
        <v>8.7218874999999987E-2</v>
      </c>
      <c r="V63" s="116">
        <f>IF($B$4=Base_Cenarios!$AW$5,Base_Cenarios!BA$5,(IF('Cenario_B.2.1'!$B$4=Base_Cenarios!$AW$6,Base_Cenarios!BA$6,Base_Cenarios!BA$7)))</f>
        <v>0.10553483874999998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(IF($B$3=Base_Cenarios!$A$3,Base_Cenarios!G22,(IF('Cenario_B.2.1'!$B$3=Base_Cenarios!$Q$3,Base_Cenarios!W22,Base_Cenarios!AM22))))*12.1667</f>
        <v>10276163.833796386</v>
      </c>
      <c r="C64" s="110">
        <f>(IF($B$3=Base_Cenarios!$A$3,Base_Cenarios!H22,(IF('Cenario_B.2.1'!$B$3=Base_Cenarios!$Q$3,Base_Cenarios!X22,Base_Cenarios!AN22))))*12.1667</f>
        <v>12026194.534691907</v>
      </c>
      <c r="D64" s="110">
        <f>(IF($B$3=Base_Cenarios!$A$3,Base_Cenarios!I22,(IF('Cenario_B.2.1'!$B$3=Base_Cenarios!$Q$3,Base_Cenarios!Y22,Base_Cenarios!AO22))))*12.1667</f>
        <v>16142535.653449737</v>
      </c>
      <c r="E64" s="110">
        <f>(IF($B$3=Base_Cenarios!$A$3,Base_Cenarios!J22,(IF('Cenario_B.2.1'!$B$3=Base_Cenarios!$Q$3,Base_Cenarios!Z22,Base_Cenarios!AP22))))*12.1667</f>
        <v>18849638.882533256</v>
      </c>
      <c r="F64" s="112">
        <v>1</v>
      </c>
      <c r="G64" s="114">
        <f>IF($B$4=Base_Cenarios!$AW$5,Base_Cenarios!AX$5,(IF('Cenario_B.2.1'!$B$4=Base_Cenarios!$AW$6,Base_Cenarios!AX$6,Base_Cenarios!AX$7)))</f>
        <v>6.5949999999999995E-2</v>
      </c>
      <c r="H64" s="114">
        <f>IF($B$4=Base_Cenarios!$AW$5,Base_Cenarios!AY$5,(IF('Cenario_B.2.1'!$B$4=Base_Cenarios!$AW$6,Base_Cenarios!AY$6,Base_Cenarios!AY$7)))</f>
        <v>7.5842499999999993E-2</v>
      </c>
      <c r="I64" s="114">
        <f>IF($B$4=Base_Cenarios!$AW$5,Base_Cenarios!AZ$5,(IF('Cenario_B.2.1'!$B$4=Base_Cenarios!$AW$6,Base_Cenarios!AZ$6,Base_Cenarios!AZ$7)))</f>
        <v>8.7218874999999987E-2</v>
      </c>
      <c r="J64" s="114">
        <f>IF($B$4=Base_Cenarios!$AW$5,Base_Cenarios!BA$5,(IF('Cenario_B.2.1'!$B$4=Base_Cenarios!$AW$6,Base_Cenarios!BA$6,Base_Cenarios!BA$7)))</f>
        <v>0.10553483874999998</v>
      </c>
      <c r="K64" s="115">
        <f t="shared" si="21"/>
        <v>10276163.833796386</v>
      </c>
      <c r="L64" s="115">
        <f t="shared" si="17"/>
        <v>12026194.534691907</v>
      </c>
      <c r="M64" s="115">
        <f t="shared" si="17"/>
        <v>16142535.653449737</v>
      </c>
      <c r="N64" s="115">
        <f t="shared" si="17"/>
        <v>18849638.882533256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IF($B$4=Base_Cenarios!$AW$5,Base_Cenarios!AX$5,(IF('Cenario_B.2.1'!$B$4=Base_Cenarios!$AW$6,Base_Cenarios!AX$6,Base_Cenarios!AX$7)))</f>
        <v>6.5949999999999995E-2</v>
      </c>
      <c r="T64" s="116">
        <f>IF($B$4=Base_Cenarios!$AW$5,Base_Cenarios!AY$5,(IF('Cenario_B.2.1'!$B$4=Base_Cenarios!$AW$6,Base_Cenarios!AY$6,Base_Cenarios!AY$7)))</f>
        <v>7.5842499999999993E-2</v>
      </c>
      <c r="U64" s="116">
        <f>IF($B$4=Base_Cenarios!$AW$5,Base_Cenarios!AZ$5,(IF('Cenario_B.2.1'!$B$4=Base_Cenarios!$AW$6,Base_Cenarios!AZ$6,Base_Cenarios!AZ$7)))</f>
        <v>8.7218874999999987E-2</v>
      </c>
      <c r="V64" s="116">
        <f>IF($B$4=Base_Cenarios!$AW$5,Base_Cenarios!BA$5,(IF('Cenario_B.2.1'!$B$4=Base_Cenarios!$AW$6,Base_Cenarios!BA$6,Base_Cenarios!BA$7)))</f>
        <v>0.10553483874999998</v>
      </c>
      <c r="W64" s="117">
        <v>1</v>
      </c>
      <c r="X64" s="140">
        <v>0.1</v>
      </c>
      <c r="Y64" s="118">
        <f t="shared" si="22"/>
        <v>677713.00483887154</v>
      </c>
      <c r="Z64" s="118">
        <f t="shared" si="18"/>
        <v>912096.65899737086</v>
      </c>
      <c r="AA64" s="118">
        <f t="shared" si="18"/>
        <v>1407933.7993412756</v>
      </c>
      <c r="AB64" s="118">
        <f t="shared" si="18"/>
        <v>1989293.5999638771</v>
      </c>
      <c r="AC64" s="118">
        <f t="shared" si="23"/>
        <v>793127.52956293116</v>
      </c>
      <c r="AD64" s="118">
        <f t="shared" si="19"/>
        <v>1224290.2602967615</v>
      </c>
      <c r="AE64" s="118">
        <f t="shared" si="19"/>
        <v>1644044.2974908075</v>
      </c>
      <c r="AF64" s="118">
        <f t="shared" si="19"/>
        <v>0.10553483874999998</v>
      </c>
      <c r="AG64" s="118">
        <f t="shared" si="24"/>
        <v>147084.05344018029</v>
      </c>
      <c r="AH64" s="118">
        <f t="shared" si="20"/>
        <v>213638.69192941324</v>
      </c>
      <c r="AI64" s="118">
        <f t="shared" si="20"/>
        <v>305197.8096832083</v>
      </c>
      <c r="AJ64" s="118">
        <f t="shared" si="20"/>
        <v>198929.37054987159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(IF($B$3=Base_Cenarios!$A$3,Base_Cenarios!G23,(IF('Cenario_B.2.1'!$B$3=Base_Cenarios!$Q$3,Base_Cenarios!W23,Base_Cenarios!AM23))))*12.1667</f>
        <v>0</v>
      </c>
      <c r="C65" s="110">
        <f>(IF($B$3=Base_Cenarios!$A$3,Base_Cenarios!H23,(IF('Cenario_B.2.1'!$B$3=Base_Cenarios!$Q$3,Base_Cenarios!X23,Base_Cenarios!AN23))))*12.1667</f>
        <v>0</v>
      </c>
      <c r="D65" s="110">
        <f>(IF($B$3=Base_Cenarios!$A$3,Base_Cenarios!I23,(IF('Cenario_B.2.1'!$B$3=Base_Cenarios!$Q$3,Base_Cenarios!Y23,Base_Cenarios!AO23))))*12.1667</f>
        <v>0</v>
      </c>
      <c r="E65" s="110">
        <f>(IF($B$3=Base_Cenarios!$A$3,Base_Cenarios!J23,(IF('Cenario_B.2.1'!$B$3=Base_Cenarios!$Q$3,Base_Cenarios!Z23,Base_Cenarios!AP23))))*12.1667</f>
        <v>0</v>
      </c>
      <c r="F65" s="112">
        <v>1</v>
      </c>
      <c r="G65" s="114">
        <f>IF($B$4=Base_Cenarios!$AW$5,Base_Cenarios!AX$5,(IF('Cenario_B.2.1'!$B$4=Base_Cenarios!$AW$6,Base_Cenarios!AX$6,Base_Cenarios!AX$7)))</f>
        <v>6.5949999999999995E-2</v>
      </c>
      <c r="H65" s="114">
        <f>IF($B$4=Base_Cenarios!$AW$5,Base_Cenarios!AY$5,(IF('Cenario_B.2.1'!$B$4=Base_Cenarios!$AW$6,Base_Cenarios!AY$6,Base_Cenarios!AY$7)))</f>
        <v>7.5842499999999993E-2</v>
      </c>
      <c r="I65" s="114">
        <f>IF($B$4=Base_Cenarios!$AW$5,Base_Cenarios!AZ$5,(IF('Cenario_B.2.1'!$B$4=Base_Cenarios!$AW$6,Base_Cenarios!AZ$6,Base_Cenarios!AZ$7)))</f>
        <v>8.7218874999999987E-2</v>
      </c>
      <c r="J65" s="114">
        <f>IF($B$4=Base_Cenarios!$AW$5,Base_Cenarios!BA$5,(IF('Cenario_B.2.1'!$B$4=Base_Cenarios!$AW$6,Base_Cenarios!BA$6,Base_Cenarios!BA$7)))</f>
        <v>0.10553483874999998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IF($B$4=Base_Cenarios!$AW$5,Base_Cenarios!AX$5,(IF('Cenario_B.2.1'!$B$4=Base_Cenarios!$AW$6,Base_Cenarios!AX$6,Base_Cenarios!AX$7)))</f>
        <v>6.5949999999999995E-2</v>
      </c>
      <c r="T65" s="116">
        <f>IF($B$4=Base_Cenarios!$AW$5,Base_Cenarios!AY$5,(IF('Cenario_B.2.1'!$B$4=Base_Cenarios!$AW$6,Base_Cenarios!AY$6,Base_Cenarios!AY$7)))</f>
        <v>7.5842499999999993E-2</v>
      </c>
      <c r="U65" s="116">
        <f>IF($B$4=Base_Cenarios!$AW$5,Base_Cenarios!AZ$5,(IF('Cenario_B.2.1'!$B$4=Base_Cenarios!$AW$6,Base_Cenarios!AZ$6,Base_Cenarios!AZ$7)))</f>
        <v>8.7218874999999987E-2</v>
      </c>
      <c r="V65" s="116">
        <f>IF($B$4=Base_Cenarios!$AW$5,Base_Cenarios!BA$5,(IF('Cenario_B.2.1'!$B$4=Base_Cenarios!$AW$6,Base_Cenarios!BA$6,Base_Cenarios!BA$7)))</f>
        <v>0.10553483874999998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677713.00483887154</v>
      </c>
      <c r="Z66" s="132">
        <f t="shared" si="25"/>
        <v>912096.65899737086</v>
      </c>
      <c r="AA66" s="132">
        <f t="shared" si="25"/>
        <v>1407933.7993412756</v>
      </c>
      <c r="AB66" s="132">
        <f t="shared" si="25"/>
        <v>1989293.5999638771</v>
      </c>
      <c r="AC66" s="132">
        <f t="shared" si="25"/>
        <v>793127.52956293116</v>
      </c>
      <c r="AD66" s="132">
        <f t="shared" si="25"/>
        <v>1224290.2602967615</v>
      </c>
      <c r="AE66" s="132">
        <f t="shared" si="25"/>
        <v>1644044.2974908075</v>
      </c>
      <c r="AF66" s="132">
        <f t="shared" si="25"/>
        <v>0.10553483874999998</v>
      </c>
      <c r="AG66" s="132">
        <f t="shared" si="25"/>
        <v>147084.05344018029</v>
      </c>
      <c r="AH66" s="132">
        <f t="shared" si="25"/>
        <v>213638.69192941324</v>
      </c>
      <c r="AI66" s="132">
        <f t="shared" si="25"/>
        <v>305197.8096832083</v>
      </c>
      <c r="AJ66" s="132">
        <f t="shared" si="25"/>
        <v>198929.37054987159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(IF($B$3=Base_Cenarios!$A$3,Base_Cenarios!G28,(IF('Cenario_B.2.1'!$B$3=Base_Cenarios!$Q$3,Base_Cenarios!W28,Base_Cenarios!AM28))))*12.1667</f>
        <v>0</v>
      </c>
      <c r="C72" s="111">
        <f>(IF($B$3=Base_Cenarios!$A$3,Base_Cenarios!H28,(IF('Cenario_B.2.1'!$B$3=Base_Cenarios!$Q$3,Base_Cenarios!X28,Base_Cenarios!AN28))))*12.1667</f>
        <v>0</v>
      </c>
      <c r="D72" s="111">
        <f>(IF($B$3=Base_Cenarios!$A$3,Base_Cenarios!I28,(IF('Cenario_B.2.1'!$B$3=Base_Cenarios!$Q$3,Base_Cenarios!Y28,Base_Cenarios!AO28))))*12.1667</f>
        <v>0</v>
      </c>
      <c r="E72" s="111">
        <f>(IF($B$3=Base_Cenarios!$A$3,Base_Cenarios!J28,(IF('Cenario_B.2.1'!$B$3=Base_Cenarios!$Q$3,Base_Cenarios!Z28,Base_Cenarios!AP28))))*12.1667</f>
        <v>0</v>
      </c>
      <c r="F72" s="112">
        <v>1</v>
      </c>
      <c r="G72" s="114">
        <f>IF($B$4=Base_Cenarios!$AW$5,Base_Cenarios!AX$5,(IF('Cenario_B.2.1'!$B$4=Base_Cenarios!$AW$6,Base_Cenarios!AX$6,Base_Cenarios!AX$7)))</f>
        <v>6.5949999999999995E-2</v>
      </c>
      <c r="H72" s="114">
        <f>IF($B$4=Base_Cenarios!$AW$5,Base_Cenarios!AY$5,(IF('Cenario_B.2.1'!$B$4=Base_Cenarios!$AW$6,Base_Cenarios!AY$6,Base_Cenarios!AY$7)))</f>
        <v>7.5842499999999993E-2</v>
      </c>
      <c r="I72" s="114">
        <f>IF($B$4=Base_Cenarios!$AW$5,Base_Cenarios!AZ$5,(IF('Cenario_B.2.1'!$B$4=Base_Cenarios!$AW$6,Base_Cenarios!AZ$6,Base_Cenarios!AZ$7)))</f>
        <v>8.7218874999999987E-2</v>
      </c>
      <c r="J72" s="114">
        <f>IF($B$4=Base_Cenarios!$AW$5,Base_Cenarios!BA$5,(IF('Cenario_B.2.1'!$B$4=Base_Cenarios!$AW$6,Base_Cenarios!BA$6,Base_Cenarios!BA$7)))</f>
        <v>0.10553483874999998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IF($B$4=Base_Cenarios!$AW$5,Base_Cenarios!AX$5,(IF('Cenario_B.2.1'!$B$4=Base_Cenarios!$AW$6,Base_Cenarios!AX$6,Base_Cenarios!AX$7)))</f>
        <v>6.5949999999999995E-2</v>
      </c>
      <c r="T72" s="116">
        <f>IF($B$4=Base_Cenarios!$AW$5,Base_Cenarios!AY$5,(IF('Cenario_B.2.1'!$B$4=Base_Cenarios!$AW$6,Base_Cenarios!AY$6,Base_Cenarios!AY$7)))</f>
        <v>7.5842499999999993E-2</v>
      </c>
      <c r="U72" s="116">
        <f>IF($B$4=Base_Cenarios!$AW$5,Base_Cenarios!AZ$5,(IF('Cenario_B.2.1'!$B$4=Base_Cenarios!$AW$6,Base_Cenarios!AZ$6,Base_Cenarios!AZ$7)))</f>
        <v>8.7218874999999987E-2</v>
      </c>
      <c r="V72" s="116">
        <f>IF($B$4=Base_Cenarios!$AW$5,Base_Cenarios!BA$5,(IF('Cenario_B.2.1'!$B$4=Base_Cenarios!$AW$6,Base_Cenarios!BA$6,Base_Cenarios!BA$7)))</f>
        <v>0.10553483874999998</v>
      </c>
      <c r="W72" s="141">
        <f>(IF($B$3=Base_Cenarios!$A$3,Base_Cenarios!L28,(IF('Cenario_B.2.1'!$B$3=Base_Cenarios!$Q$3,Base_Cenarios!AB28,Base_Cenarios!AR28))))*12</f>
        <v>0</v>
      </c>
      <c r="X72" s="141">
        <f>(IF($B$3=Base_Cenarios!$A$3,Base_Cenarios!M28,(IF('Cenario_B.2.1'!$B$3=Base_Cenarios!$Q$3,Base_Cenarios!AC28,Base_Cenarios!AS28))))*12</f>
        <v>0</v>
      </c>
      <c r="Y72" s="141">
        <f>(IF($B$3=Base_Cenarios!$A$3,Base_Cenarios!N28,(IF('Cenario_B.2.1'!$B$3=Base_Cenarios!$Q$3,Base_Cenarios!AD28,Base_Cenarios!AT28))))*12</f>
        <v>0</v>
      </c>
      <c r="Z72" s="141">
        <f>(IF($B$3=Base_Cenarios!$A$3,Base_Cenarios!O28,(IF('Cenario_B.2.1'!$B$3=Base_Cenarios!$Q$3,Base_Cenarios!AE28,Base_Cenarios!AU28))))*12</f>
        <v>0</v>
      </c>
      <c r="AA72" s="150">
        <f>IF($B$4=Base_Cenarios!$AW$5,Base_Cenarios!AX$5,(IF('Cenario_B.2.1'!$B$4=Base_Cenarios!$AW$6,Base_Cenarios!AX$6,Base_Cenarios!AX$7)))</f>
        <v>6.5949999999999995E-2</v>
      </c>
      <c r="AB72" s="150">
        <f>IF($B$4=Base_Cenarios!$AW$5,Base_Cenarios!AY$5,(IF('Cenario_B.2.1'!$B$4=Base_Cenarios!$AW$6,Base_Cenarios!AY$6,Base_Cenarios!AY$7)))</f>
        <v>7.5842499999999993E-2</v>
      </c>
      <c r="AC72" s="150">
        <f>IF($B$4=Base_Cenarios!$AW$5,Base_Cenarios!AZ$5,(IF('Cenario_B.2.1'!$B$4=Base_Cenarios!$AW$6,Base_Cenarios!AZ$6,Base_Cenarios!AZ$7)))</f>
        <v>8.7218874999999987E-2</v>
      </c>
      <c r="AD72" s="150">
        <f>IF($B$4=Base_Cenarios!$AW$5,Base_Cenarios!BA$5,(IF('Cenario_B.2.1'!$B$4=Base_Cenarios!$AW$6,Base_Cenarios!BA$6,Base_Cenarios!BA$7)))</f>
        <v>0.10553483874999998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0</v>
      </c>
      <c r="AO72" s="118">
        <f t="shared" ref="AO72:AQ77" si="29">X72*AB72</f>
        <v>0</v>
      </c>
      <c r="AP72" s="118">
        <f t="shared" si="29"/>
        <v>0</v>
      </c>
      <c r="AQ72" s="118">
        <f t="shared" si="29"/>
        <v>0</v>
      </c>
      <c r="AR72" s="118">
        <f t="shared" ref="AR72:AU77" si="30">(AN72+AF72+AJ72)*$AE72</f>
        <v>0</v>
      </c>
      <c r="AS72" s="118">
        <f t="shared" si="30"/>
        <v>0</v>
      </c>
      <c r="AT72" s="118">
        <f t="shared" si="30"/>
        <v>0</v>
      </c>
      <c r="AU72" s="118">
        <f t="shared" si="30"/>
        <v>0</v>
      </c>
      <c r="AV72" s="2"/>
      <c r="AW72" s="2"/>
    </row>
    <row r="73" spans="1:53">
      <c r="A73" s="87" t="s">
        <v>12</v>
      </c>
      <c r="B73" s="111">
        <f>(IF($B$3=Base_Cenarios!$A$3,Base_Cenarios!G29,(IF('Cenario_B.2.1'!$B$3=Base_Cenarios!$Q$3,Base_Cenarios!W29,Base_Cenarios!AM29))))*12.1667</f>
        <v>0</v>
      </c>
      <c r="C73" s="111">
        <f>(IF($B$3=Base_Cenarios!$A$3,Base_Cenarios!H29,(IF('Cenario_B.2.1'!$B$3=Base_Cenarios!$Q$3,Base_Cenarios!X29,Base_Cenarios!AN29))))*12.1667</f>
        <v>0</v>
      </c>
      <c r="D73" s="111">
        <f>(IF($B$3=Base_Cenarios!$A$3,Base_Cenarios!I29,(IF('Cenario_B.2.1'!$B$3=Base_Cenarios!$Q$3,Base_Cenarios!Y29,Base_Cenarios!AO29))))*12.1667</f>
        <v>0</v>
      </c>
      <c r="E73" s="111">
        <f>(IF($B$3=Base_Cenarios!$A$3,Base_Cenarios!J29,(IF('Cenario_B.2.1'!$B$3=Base_Cenarios!$Q$3,Base_Cenarios!Z29,Base_Cenarios!AP29))))*12.1667</f>
        <v>0</v>
      </c>
      <c r="F73" s="112">
        <v>1</v>
      </c>
      <c r="G73" s="114">
        <f>IF($B$4=Base_Cenarios!$AW$5,Base_Cenarios!AX$5,(IF('Cenario_B.2.1'!$B$4=Base_Cenarios!$AW$6,Base_Cenarios!AX$6,Base_Cenarios!AX$7)))</f>
        <v>6.5949999999999995E-2</v>
      </c>
      <c r="H73" s="114">
        <f>IF($B$4=Base_Cenarios!$AW$5,Base_Cenarios!AY$5,(IF('Cenario_B.2.1'!$B$4=Base_Cenarios!$AW$6,Base_Cenarios!AY$6,Base_Cenarios!AY$7)))</f>
        <v>7.5842499999999993E-2</v>
      </c>
      <c r="I73" s="114">
        <f>IF($B$4=Base_Cenarios!$AW$5,Base_Cenarios!AZ$5,(IF('Cenario_B.2.1'!$B$4=Base_Cenarios!$AW$6,Base_Cenarios!AZ$6,Base_Cenarios!AZ$7)))</f>
        <v>8.7218874999999987E-2</v>
      </c>
      <c r="J73" s="114">
        <f>IF($B$4=Base_Cenarios!$AW$5,Base_Cenarios!BA$5,(IF('Cenario_B.2.1'!$B$4=Base_Cenarios!$AW$6,Base_Cenarios!BA$6,Base_Cenarios!BA$7)))</f>
        <v>0.10553483874999998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IF($B$4=Base_Cenarios!$AW$5,Base_Cenarios!AX$5,(IF('Cenario_B.2.1'!$B$4=Base_Cenarios!$AW$6,Base_Cenarios!AX$6,Base_Cenarios!AX$7)))</f>
        <v>6.5949999999999995E-2</v>
      </c>
      <c r="T73" s="116">
        <f>IF($B$4=Base_Cenarios!$AW$5,Base_Cenarios!AY$5,(IF('Cenario_B.2.1'!$B$4=Base_Cenarios!$AW$6,Base_Cenarios!AY$6,Base_Cenarios!AY$7)))</f>
        <v>7.5842499999999993E-2</v>
      </c>
      <c r="U73" s="116">
        <f>IF($B$4=Base_Cenarios!$AW$5,Base_Cenarios!AZ$5,(IF('Cenario_B.2.1'!$B$4=Base_Cenarios!$AW$6,Base_Cenarios!AZ$6,Base_Cenarios!AZ$7)))</f>
        <v>8.7218874999999987E-2</v>
      </c>
      <c r="V73" s="116">
        <f>IF($B$4=Base_Cenarios!$AW$5,Base_Cenarios!BA$5,(IF('Cenario_B.2.1'!$B$4=Base_Cenarios!$AW$6,Base_Cenarios!BA$6,Base_Cenarios!BA$7)))</f>
        <v>0.10553483874999998</v>
      </c>
      <c r="W73" s="141">
        <f>(IF($B$3=Base_Cenarios!$A$3,Base_Cenarios!L29,(IF('Cenario_B.2.1'!$B$3=Base_Cenarios!$Q$3,Base_Cenarios!AB29,Base_Cenarios!AR29))))*12</f>
        <v>0</v>
      </c>
      <c r="X73" s="141">
        <f>(IF($B$3=Base_Cenarios!$A$3,Base_Cenarios!M29,(IF('Cenario_B.2.1'!$B$3=Base_Cenarios!$Q$3,Base_Cenarios!AC29,Base_Cenarios!AS29))))*12</f>
        <v>0</v>
      </c>
      <c r="Y73" s="141">
        <f>(IF($B$3=Base_Cenarios!$A$3,Base_Cenarios!N29,(IF('Cenario_B.2.1'!$B$3=Base_Cenarios!$Q$3,Base_Cenarios!AD29,Base_Cenarios!AT29))))*12</f>
        <v>0</v>
      </c>
      <c r="Z73" s="141">
        <f>(IF($B$3=Base_Cenarios!$A$3,Base_Cenarios!O29,(IF('Cenario_B.2.1'!$B$3=Base_Cenarios!$Q$3,Base_Cenarios!AE29,Base_Cenarios!AU29))))*12</f>
        <v>0</v>
      </c>
      <c r="AA73" s="150">
        <f>IF($B$4=Base_Cenarios!$AW$5,Base_Cenarios!AX$5,(IF('Cenario_B.2.1'!$B$4=Base_Cenarios!$AW$6,Base_Cenarios!AX$6,Base_Cenarios!AX$7)))</f>
        <v>6.5949999999999995E-2</v>
      </c>
      <c r="AB73" s="150">
        <f>IF($B$4=Base_Cenarios!$AW$5,Base_Cenarios!AY$5,(IF('Cenario_B.2.1'!$B$4=Base_Cenarios!$AW$6,Base_Cenarios!AY$6,Base_Cenarios!AY$7)))</f>
        <v>7.5842499999999993E-2</v>
      </c>
      <c r="AC73" s="150">
        <f>IF($B$4=Base_Cenarios!$AW$5,Base_Cenarios!AZ$5,(IF('Cenario_B.2.1'!$B$4=Base_Cenarios!$AW$6,Base_Cenarios!AZ$6,Base_Cenarios!AZ$7)))</f>
        <v>8.7218874999999987E-2</v>
      </c>
      <c r="AD73" s="150">
        <f>IF($B$4=Base_Cenarios!$AW$5,Base_Cenarios!BA$5,(IF('Cenario_B.2.1'!$B$4=Base_Cenarios!$AW$6,Base_Cenarios!BA$6,Base_Cenarios!BA$7)))</f>
        <v>0.10553483874999998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(IF($B$3=Base_Cenarios!$A$3,Base_Cenarios!G30,(IF('Cenario_B.2.1'!$B$3=Base_Cenarios!$Q$3,Base_Cenarios!W30,Base_Cenarios!AM30))))*12.1667</f>
        <v>0</v>
      </c>
      <c r="C74" s="111">
        <f>(IF($B$3=Base_Cenarios!$A$3,Base_Cenarios!H30,(IF('Cenario_B.2.1'!$B$3=Base_Cenarios!$Q$3,Base_Cenarios!X30,Base_Cenarios!AN30))))*12.1667</f>
        <v>0</v>
      </c>
      <c r="D74" s="111">
        <f>(IF($B$3=Base_Cenarios!$A$3,Base_Cenarios!I30,(IF('Cenario_B.2.1'!$B$3=Base_Cenarios!$Q$3,Base_Cenarios!Y30,Base_Cenarios!AO30))))*12.1667</f>
        <v>0</v>
      </c>
      <c r="E74" s="111">
        <f>(IF($B$3=Base_Cenarios!$A$3,Base_Cenarios!J30,(IF('Cenario_B.2.1'!$B$3=Base_Cenarios!$Q$3,Base_Cenarios!Z30,Base_Cenarios!AP30))))*12.1667</f>
        <v>0</v>
      </c>
      <c r="F74" s="112">
        <v>1</v>
      </c>
      <c r="G74" s="114">
        <f>IF($B$4=Base_Cenarios!$AW$5,Base_Cenarios!AX$5,(IF('Cenario_B.2.1'!$B$4=Base_Cenarios!$AW$6,Base_Cenarios!AX$6,Base_Cenarios!AX$7)))</f>
        <v>6.5949999999999995E-2</v>
      </c>
      <c r="H74" s="114">
        <f>IF($B$4=Base_Cenarios!$AW$5,Base_Cenarios!AY$5,(IF('Cenario_B.2.1'!$B$4=Base_Cenarios!$AW$6,Base_Cenarios!AY$6,Base_Cenarios!AY$7)))</f>
        <v>7.5842499999999993E-2</v>
      </c>
      <c r="I74" s="114">
        <f>IF($B$4=Base_Cenarios!$AW$5,Base_Cenarios!AZ$5,(IF('Cenario_B.2.1'!$B$4=Base_Cenarios!$AW$6,Base_Cenarios!AZ$6,Base_Cenarios!AZ$7)))</f>
        <v>8.7218874999999987E-2</v>
      </c>
      <c r="J74" s="114">
        <f>IF($B$4=Base_Cenarios!$AW$5,Base_Cenarios!BA$5,(IF('Cenario_B.2.1'!$B$4=Base_Cenarios!$AW$6,Base_Cenarios!BA$6,Base_Cenarios!BA$7)))</f>
        <v>0.10553483874999998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IF($B$4=Base_Cenarios!$AW$5,Base_Cenarios!AX$5,(IF('Cenario_B.2.1'!$B$4=Base_Cenarios!$AW$6,Base_Cenarios!AX$6,Base_Cenarios!AX$7)))</f>
        <v>6.5949999999999995E-2</v>
      </c>
      <c r="T74" s="116">
        <f>IF($B$4=Base_Cenarios!$AW$5,Base_Cenarios!AY$5,(IF('Cenario_B.2.1'!$B$4=Base_Cenarios!$AW$6,Base_Cenarios!AY$6,Base_Cenarios!AY$7)))</f>
        <v>7.5842499999999993E-2</v>
      </c>
      <c r="U74" s="116">
        <f>IF($B$4=Base_Cenarios!$AW$5,Base_Cenarios!AZ$5,(IF('Cenario_B.2.1'!$B$4=Base_Cenarios!$AW$6,Base_Cenarios!AZ$6,Base_Cenarios!AZ$7)))</f>
        <v>8.7218874999999987E-2</v>
      </c>
      <c r="V74" s="116">
        <f>IF($B$4=Base_Cenarios!$AW$5,Base_Cenarios!BA$5,(IF('Cenario_B.2.1'!$B$4=Base_Cenarios!$AW$6,Base_Cenarios!BA$6,Base_Cenarios!BA$7)))</f>
        <v>0.10553483874999998</v>
      </c>
      <c r="W74" s="141">
        <f>(IF($B$3=Base_Cenarios!$A$3,Base_Cenarios!L30,(IF('Cenario_B.2.1'!$B$3=Base_Cenarios!$Q$3,Base_Cenarios!AB30,Base_Cenarios!AR30))))*12</f>
        <v>0</v>
      </c>
      <c r="X74" s="141">
        <f>(IF($B$3=Base_Cenarios!$A$3,Base_Cenarios!M30,(IF('Cenario_B.2.1'!$B$3=Base_Cenarios!$Q$3,Base_Cenarios!AC30,Base_Cenarios!AS30))))*12</f>
        <v>0</v>
      </c>
      <c r="Y74" s="141">
        <f>(IF($B$3=Base_Cenarios!$A$3,Base_Cenarios!N30,(IF('Cenario_B.2.1'!$B$3=Base_Cenarios!$Q$3,Base_Cenarios!AD30,Base_Cenarios!AT30))))*12</f>
        <v>0</v>
      </c>
      <c r="Z74" s="141">
        <f>(IF($B$3=Base_Cenarios!$A$3,Base_Cenarios!O30,(IF('Cenario_B.2.1'!$B$3=Base_Cenarios!$Q$3,Base_Cenarios!AE30,Base_Cenarios!AU30))))*12</f>
        <v>0</v>
      </c>
      <c r="AA74" s="150">
        <f>IF($B$4=Base_Cenarios!$AW$5,Base_Cenarios!AX$5,(IF('Cenario_B.2.1'!$B$4=Base_Cenarios!$AW$6,Base_Cenarios!AX$6,Base_Cenarios!AX$7)))</f>
        <v>6.5949999999999995E-2</v>
      </c>
      <c r="AB74" s="150">
        <f>IF($B$4=Base_Cenarios!$AW$5,Base_Cenarios!AY$5,(IF('Cenario_B.2.1'!$B$4=Base_Cenarios!$AW$6,Base_Cenarios!AY$6,Base_Cenarios!AY$7)))</f>
        <v>7.5842499999999993E-2</v>
      </c>
      <c r="AC74" s="150">
        <f>IF($B$4=Base_Cenarios!$AW$5,Base_Cenarios!AZ$5,(IF('Cenario_B.2.1'!$B$4=Base_Cenarios!$AW$6,Base_Cenarios!AZ$6,Base_Cenarios!AZ$7)))</f>
        <v>8.7218874999999987E-2</v>
      </c>
      <c r="AD74" s="150">
        <f>IF($B$4=Base_Cenarios!$AW$5,Base_Cenarios!BA$5,(IF('Cenario_B.2.1'!$B$4=Base_Cenarios!$AW$6,Base_Cenarios!BA$6,Base_Cenarios!BA$7)))</f>
        <v>0.10553483874999998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(IF($B$3=Base_Cenarios!$A$3,Base_Cenarios!G31,(IF('Cenario_B.2.1'!$B$3=Base_Cenarios!$Q$3,Base_Cenarios!W31,Base_Cenarios!AM31))))*12.1667</f>
        <v>8608555.3850186318</v>
      </c>
      <c r="C75" s="111">
        <f>(IF($B$3=Base_Cenarios!$A$3,Base_Cenarios!H31,(IF('Cenario_B.2.1'!$B$3=Base_Cenarios!$Q$3,Base_Cenarios!X31,Base_Cenarios!AN31))))*12.1667</f>
        <v>8694640.9388688169</v>
      </c>
      <c r="D75" s="111">
        <f>(IF($B$3=Base_Cenarios!$A$3,Base_Cenarios!I31,(IF('Cenario_B.2.1'!$B$3=Base_Cenarios!$Q$3,Base_Cenarios!Y31,Base_Cenarios!AO31))))*12.1667</f>
        <v>8781587.3482575025</v>
      </c>
      <c r="E75" s="111">
        <f>(IF($B$3=Base_Cenarios!$A$3,Base_Cenarios!J31,(IF('Cenario_B.2.1'!$B$3=Base_Cenarios!$Q$3,Base_Cenarios!Z31,Base_Cenarios!AP31))))*12.1667</f>
        <v>9571930.2096006796</v>
      </c>
      <c r="F75" s="112">
        <v>1</v>
      </c>
      <c r="G75" s="114">
        <f>IF($B$4=Base_Cenarios!$AW$5,Base_Cenarios!AX$5,(IF('Cenario_B.2.1'!$B$4=Base_Cenarios!$AW$6,Base_Cenarios!AX$6,Base_Cenarios!AX$7)))</f>
        <v>6.5949999999999995E-2</v>
      </c>
      <c r="H75" s="114">
        <f>IF($B$4=Base_Cenarios!$AW$5,Base_Cenarios!AY$5,(IF('Cenario_B.2.1'!$B$4=Base_Cenarios!$AW$6,Base_Cenarios!AY$6,Base_Cenarios!AY$7)))</f>
        <v>7.5842499999999993E-2</v>
      </c>
      <c r="I75" s="114">
        <f>IF($B$4=Base_Cenarios!$AW$5,Base_Cenarios!AZ$5,(IF('Cenario_B.2.1'!$B$4=Base_Cenarios!$AW$6,Base_Cenarios!AZ$6,Base_Cenarios!AZ$7)))</f>
        <v>8.7218874999999987E-2</v>
      </c>
      <c r="J75" s="114">
        <f>IF($B$4=Base_Cenarios!$AW$5,Base_Cenarios!BA$5,(IF('Cenario_B.2.1'!$B$4=Base_Cenarios!$AW$6,Base_Cenarios!BA$6,Base_Cenarios!BA$7)))</f>
        <v>0.10553483874999998</v>
      </c>
      <c r="K75" s="115">
        <f t="shared" si="26"/>
        <v>8608555.3850186318</v>
      </c>
      <c r="L75" s="115">
        <f t="shared" si="26"/>
        <v>8694640.9388688169</v>
      </c>
      <c r="M75" s="115">
        <f t="shared" si="26"/>
        <v>8781587.3482575025</v>
      </c>
      <c r="N75" s="115">
        <f t="shared" si="26"/>
        <v>9571930.2096006796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IF($B$4=Base_Cenarios!$AW$5,Base_Cenarios!AX$5,(IF('Cenario_B.2.1'!$B$4=Base_Cenarios!$AW$6,Base_Cenarios!AX$6,Base_Cenarios!AX$7)))</f>
        <v>6.5949999999999995E-2</v>
      </c>
      <c r="T75" s="116">
        <f>IF($B$4=Base_Cenarios!$AW$5,Base_Cenarios!AY$5,(IF('Cenario_B.2.1'!$B$4=Base_Cenarios!$AW$6,Base_Cenarios!AY$6,Base_Cenarios!AY$7)))</f>
        <v>7.5842499999999993E-2</v>
      </c>
      <c r="U75" s="116">
        <f>IF($B$4=Base_Cenarios!$AW$5,Base_Cenarios!AZ$5,(IF('Cenario_B.2.1'!$B$4=Base_Cenarios!$AW$6,Base_Cenarios!AZ$6,Base_Cenarios!AZ$7)))</f>
        <v>8.7218874999999987E-2</v>
      </c>
      <c r="V75" s="116">
        <f>IF($B$4=Base_Cenarios!$AW$5,Base_Cenarios!BA$5,(IF('Cenario_B.2.1'!$B$4=Base_Cenarios!$AW$6,Base_Cenarios!BA$6,Base_Cenarios!BA$7)))</f>
        <v>0.10553483874999998</v>
      </c>
      <c r="W75" s="141">
        <f>(IF($B$3=Base_Cenarios!$A$3,Base_Cenarios!L31,(IF('Cenario_B.2.1'!$B$3=Base_Cenarios!$Q$3,Base_Cenarios!AB31,Base_Cenarios!AR31))))*12</f>
        <v>1261279.4200372605</v>
      </c>
      <c r="X75" s="141">
        <f>(IF($B$3=Base_Cenarios!$A$3,Base_Cenarios!M31,(IF('Cenario_B.2.1'!$B$3=Base_Cenarios!$Q$3,Base_Cenarios!AC31,Base_Cenarios!AS31))))*12</f>
        <v>1261279.4200372605</v>
      </c>
      <c r="Y75" s="141">
        <f>(IF($B$3=Base_Cenarios!$A$3,Base_Cenarios!N31,(IF('Cenario_B.2.1'!$B$3=Base_Cenarios!$Q$3,Base_Cenarios!AD31,Base_Cenarios!AT31))))*12</f>
        <v>1261279.4200372605</v>
      </c>
      <c r="Z75" s="141">
        <f>(IF($B$3=Base_Cenarios!$A$3,Base_Cenarios!O31,(IF('Cenario_B.2.1'!$B$3=Base_Cenarios!$Q$3,Base_Cenarios!AE31,Base_Cenarios!AU31))))*12</f>
        <v>1261279.4200372605</v>
      </c>
      <c r="AA75" s="150">
        <f>IF($B$4=Base_Cenarios!$AW$5,Base_Cenarios!AX$5,(IF('Cenario_B.2.1'!$B$4=Base_Cenarios!$AW$6,Base_Cenarios!AX$6,Base_Cenarios!AX$7)))</f>
        <v>6.5949999999999995E-2</v>
      </c>
      <c r="AB75" s="150">
        <f>IF($B$4=Base_Cenarios!$AW$5,Base_Cenarios!AY$5,(IF('Cenario_B.2.1'!$B$4=Base_Cenarios!$AW$6,Base_Cenarios!AY$6,Base_Cenarios!AY$7)))</f>
        <v>7.5842499999999993E-2</v>
      </c>
      <c r="AC75" s="150">
        <f>IF($B$4=Base_Cenarios!$AW$5,Base_Cenarios!AZ$5,(IF('Cenario_B.2.1'!$B$4=Base_Cenarios!$AW$6,Base_Cenarios!AZ$6,Base_Cenarios!AZ$7)))</f>
        <v>8.7218874999999987E-2</v>
      </c>
      <c r="AD75" s="150">
        <f>IF($B$4=Base_Cenarios!$AW$5,Base_Cenarios!BA$5,(IF('Cenario_B.2.1'!$B$4=Base_Cenarios!$AW$6,Base_Cenarios!BA$6,Base_Cenarios!BA$7)))</f>
        <v>0.10553483874999998</v>
      </c>
      <c r="AE75" s="149">
        <v>1</v>
      </c>
      <c r="AF75" s="118">
        <f t="shared" si="27"/>
        <v>567734.22764197877</v>
      </c>
      <c r="AG75" s="118">
        <f t="shared" si="27"/>
        <v>659423.30540615821</v>
      </c>
      <c r="AH75" s="118">
        <f t="shared" si="27"/>
        <v>765920.1692292525</v>
      </c>
      <c r="AI75" s="118">
        <f t="shared" si="27"/>
        <v>1010172.1111964613</v>
      </c>
      <c r="AJ75" s="118">
        <f>IF(K75&gt;0,(K75-O75)*S75*(B75/K75),0)</f>
        <v>567734.22764197877</v>
      </c>
      <c r="AK75" s="118">
        <f t="shared" si="28"/>
        <v>659423.30540615821</v>
      </c>
      <c r="AL75" s="118">
        <f t="shared" si="28"/>
        <v>765920.1692292525</v>
      </c>
      <c r="AM75" s="118">
        <f t="shared" si="28"/>
        <v>1010172.1111964613</v>
      </c>
      <c r="AN75" s="118">
        <f t="shared" si="31"/>
        <v>83181.37775145733</v>
      </c>
      <c r="AO75" s="118">
        <f t="shared" si="29"/>
        <v>95658.584414175915</v>
      </c>
      <c r="AP75" s="118">
        <f t="shared" si="29"/>
        <v>110007.3720763023</v>
      </c>
      <c r="AQ75" s="118">
        <f t="shared" si="29"/>
        <v>133108.92021232579</v>
      </c>
      <c r="AR75" s="118">
        <f t="shared" si="30"/>
        <v>1218649.8330354148</v>
      </c>
      <c r="AS75" s="118">
        <f t="shared" si="30"/>
        <v>1414505.1952264924</v>
      </c>
      <c r="AT75" s="118">
        <f t="shared" si="30"/>
        <v>1641847.7105348073</v>
      </c>
      <c r="AU75" s="118">
        <f t="shared" si="30"/>
        <v>2153453.1426052484</v>
      </c>
      <c r="AV75" s="2"/>
      <c r="AW75" s="2"/>
    </row>
    <row r="76" spans="1:53">
      <c r="A76" s="87" t="s">
        <v>15</v>
      </c>
      <c r="B76" s="111">
        <f>(IF($B$3=Base_Cenarios!$A$3,Base_Cenarios!G32,(IF('Cenario_B.2.1'!$B$3=Base_Cenarios!$Q$3,Base_Cenarios!W32,Base_Cenarios!AM32))))*12.1667</f>
        <v>0</v>
      </c>
      <c r="C76" s="111">
        <f>(IF($B$3=Base_Cenarios!$A$3,Base_Cenarios!H32,(IF('Cenario_B.2.1'!$B$3=Base_Cenarios!$Q$3,Base_Cenarios!X32,Base_Cenarios!AN32))))*12.1667</f>
        <v>0</v>
      </c>
      <c r="D76" s="111">
        <f>(IF($B$3=Base_Cenarios!$A$3,Base_Cenarios!I32,(IF('Cenario_B.2.1'!$B$3=Base_Cenarios!$Q$3,Base_Cenarios!Y32,Base_Cenarios!AO32))))*12.1667</f>
        <v>0</v>
      </c>
      <c r="E76" s="111">
        <f>(IF($B$3=Base_Cenarios!$A$3,Base_Cenarios!J32,(IF('Cenario_B.2.1'!$B$3=Base_Cenarios!$Q$3,Base_Cenarios!Z32,Base_Cenarios!AP32))))*12.1667</f>
        <v>0</v>
      </c>
      <c r="F76" s="112">
        <v>1</v>
      </c>
      <c r="G76" s="114">
        <f>IF($B$4=Base_Cenarios!$AW$5,Base_Cenarios!AX$5,(IF('Cenario_B.2.1'!$B$4=Base_Cenarios!$AW$6,Base_Cenarios!AX$6,Base_Cenarios!AX$7)))</f>
        <v>6.5949999999999995E-2</v>
      </c>
      <c r="H76" s="114">
        <f>IF($B$4=Base_Cenarios!$AW$5,Base_Cenarios!AY$5,(IF('Cenario_B.2.1'!$B$4=Base_Cenarios!$AW$6,Base_Cenarios!AY$6,Base_Cenarios!AY$7)))</f>
        <v>7.5842499999999993E-2</v>
      </c>
      <c r="I76" s="114">
        <f>IF($B$4=Base_Cenarios!$AW$5,Base_Cenarios!AZ$5,(IF('Cenario_B.2.1'!$B$4=Base_Cenarios!$AW$6,Base_Cenarios!AZ$6,Base_Cenarios!AZ$7)))</f>
        <v>8.7218874999999987E-2</v>
      </c>
      <c r="J76" s="114">
        <f>IF($B$4=Base_Cenarios!$AW$5,Base_Cenarios!BA$5,(IF('Cenario_B.2.1'!$B$4=Base_Cenarios!$AW$6,Base_Cenarios!BA$6,Base_Cenarios!BA$7)))</f>
        <v>0.10553483874999998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IF($B$4=Base_Cenarios!$AW$5,Base_Cenarios!AX$5,(IF('Cenario_B.2.1'!$B$4=Base_Cenarios!$AW$6,Base_Cenarios!AX$6,Base_Cenarios!AX$7)))</f>
        <v>6.5949999999999995E-2</v>
      </c>
      <c r="T76" s="116">
        <f>IF($B$4=Base_Cenarios!$AW$5,Base_Cenarios!AY$5,(IF('Cenario_B.2.1'!$B$4=Base_Cenarios!$AW$6,Base_Cenarios!AY$6,Base_Cenarios!AY$7)))</f>
        <v>7.5842499999999993E-2</v>
      </c>
      <c r="U76" s="116">
        <f>IF($B$4=Base_Cenarios!$AW$5,Base_Cenarios!AZ$5,(IF('Cenario_B.2.1'!$B$4=Base_Cenarios!$AW$6,Base_Cenarios!AZ$6,Base_Cenarios!AZ$7)))</f>
        <v>8.7218874999999987E-2</v>
      </c>
      <c r="V76" s="116">
        <f>IF($B$4=Base_Cenarios!$AW$5,Base_Cenarios!BA$5,(IF('Cenario_B.2.1'!$B$4=Base_Cenarios!$AW$6,Base_Cenarios!BA$6,Base_Cenarios!BA$7)))</f>
        <v>0.10553483874999998</v>
      </c>
      <c r="W76" s="141">
        <f>(IF($B$3=Base_Cenarios!$A$3,Base_Cenarios!L32,(IF('Cenario_B.2.1'!$B$3=Base_Cenarios!$Q$3,Base_Cenarios!AB32,Base_Cenarios!AR32))))*12</f>
        <v>0</v>
      </c>
      <c r="X76" s="141">
        <f>(IF($B$3=Base_Cenarios!$A$3,Base_Cenarios!M32,(IF('Cenario_B.2.1'!$B$3=Base_Cenarios!$Q$3,Base_Cenarios!AC32,Base_Cenarios!AS32))))*12</f>
        <v>0</v>
      </c>
      <c r="Y76" s="141">
        <f>(IF($B$3=Base_Cenarios!$A$3,Base_Cenarios!N32,(IF('Cenario_B.2.1'!$B$3=Base_Cenarios!$Q$3,Base_Cenarios!AD32,Base_Cenarios!AT32))))*12</f>
        <v>0</v>
      </c>
      <c r="Z76" s="141">
        <f>(IF($B$3=Base_Cenarios!$A$3,Base_Cenarios!O32,(IF('Cenario_B.2.1'!$B$3=Base_Cenarios!$Q$3,Base_Cenarios!AE32,Base_Cenarios!AU32))))*12</f>
        <v>0</v>
      </c>
      <c r="AA76" s="150">
        <f>IF($B$4=Base_Cenarios!$AW$5,Base_Cenarios!AX$5,(IF('Cenario_B.2.1'!$B$4=Base_Cenarios!$AW$6,Base_Cenarios!AX$6,Base_Cenarios!AX$7)))</f>
        <v>6.5949999999999995E-2</v>
      </c>
      <c r="AB76" s="150">
        <f>IF($B$4=Base_Cenarios!$AW$5,Base_Cenarios!AY$5,(IF('Cenario_B.2.1'!$B$4=Base_Cenarios!$AW$6,Base_Cenarios!AY$6,Base_Cenarios!AY$7)))</f>
        <v>7.5842499999999993E-2</v>
      </c>
      <c r="AC76" s="150">
        <f>IF($B$4=Base_Cenarios!$AW$5,Base_Cenarios!AZ$5,(IF('Cenario_B.2.1'!$B$4=Base_Cenarios!$AW$6,Base_Cenarios!AZ$6,Base_Cenarios!AZ$7)))</f>
        <v>8.7218874999999987E-2</v>
      </c>
      <c r="AD76" s="150">
        <f>IF($B$4=Base_Cenarios!$AW$5,Base_Cenarios!BA$5,(IF('Cenario_B.2.1'!$B$4=Base_Cenarios!$AW$6,Base_Cenarios!BA$6,Base_Cenarios!BA$7)))</f>
        <v>0.10553483874999998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0</v>
      </c>
      <c r="AO76" s="118">
        <f t="shared" si="29"/>
        <v>0</v>
      </c>
      <c r="AP76" s="118">
        <f t="shared" si="29"/>
        <v>0</v>
      </c>
      <c r="AQ76" s="118">
        <f t="shared" si="29"/>
        <v>0</v>
      </c>
      <c r="AR76" s="118">
        <f t="shared" si="30"/>
        <v>0</v>
      </c>
      <c r="AS76" s="118">
        <f t="shared" si="30"/>
        <v>0</v>
      </c>
      <c r="AT76" s="118">
        <f t="shared" si="30"/>
        <v>0</v>
      </c>
      <c r="AU76" s="118">
        <f t="shared" si="30"/>
        <v>0</v>
      </c>
      <c r="AV76" s="2"/>
      <c r="AW76" s="2"/>
    </row>
    <row r="77" spans="1:53">
      <c r="A77" s="87" t="s">
        <v>16</v>
      </c>
      <c r="B77" s="111">
        <f>(IF($B$3=Base_Cenarios!$A$3,Base_Cenarios!G33,(IF('Cenario_B.2.1'!$B$3=Base_Cenarios!$Q$3,Base_Cenarios!W33,Base_Cenarios!AM33))))*12.1667</f>
        <v>48877.733911232877</v>
      </c>
      <c r="C77" s="111">
        <f>(IF($B$3=Base_Cenarios!$A$3,Base_Cenarios!H33,(IF('Cenario_B.2.1'!$B$3=Base_Cenarios!$Q$3,Base_Cenarios!X33,Base_Cenarios!AN33))))*12.1667</f>
        <v>50331.714842754736</v>
      </c>
      <c r="D77" s="111">
        <f>(IF($B$3=Base_Cenarios!$A$3,Base_Cenarios!I33,(IF('Cenario_B.2.1'!$B$3=Base_Cenarios!$Q$3,Base_Cenarios!Y33,Base_Cenarios!AO33))))*12.1667</f>
        <v>51077.327232805488</v>
      </c>
      <c r="E77" s="111">
        <f>(IF($B$3=Base_Cenarios!$A$3,Base_Cenarios!J33,(IF('Cenario_B.2.1'!$B$3=Base_Cenarios!$Q$3,Base_Cenarios!Z33,Base_Cenarios!AP33))))*12.1667</f>
        <v>53663.67137145294</v>
      </c>
      <c r="F77" s="112">
        <v>1</v>
      </c>
      <c r="G77" s="114">
        <f>IF($B$4=Base_Cenarios!$AW$5,Base_Cenarios!AX$5,(IF('Cenario_B.2.1'!$B$4=Base_Cenarios!$AW$6,Base_Cenarios!AX$6,Base_Cenarios!AX$7)))</f>
        <v>6.5949999999999995E-2</v>
      </c>
      <c r="H77" s="114">
        <f>IF($B$4=Base_Cenarios!$AW$5,Base_Cenarios!AY$5,(IF('Cenario_B.2.1'!$B$4=Base_Cenarios!$AW$6,Base_Cenarios!AY$6,Base_Cenarios!AY$7)))</f>
        <v>7.5842499999999993E-2</v>
      </c>
      <c r="I77" s="114">
        <f>IF($B$4=Base_Cenarios!$AW$5,Base_Cenarios!AZ$5,(IF('Cenario_B.2.1'!$B$4=Base_Cenarios!$AW$6,Base_Cenarios!AZ$6,Base_Cenarios!AZ$7)))</f>
        <v>8.7218874999999987E-2</v>
      </c>
      <c r="J77" s="114">
        <f>IF($B$4=Base_Cenarios!$AW$5,Base_Cenarios!BA$5,(IF('Cenario_B.2.1'!$B$4=Base_Cenarios!$AW$6,Base_Cenarios!BA$6,Base_Cenarios!BA$7)))</f>
        <v>0.10553483874999998</v>
      </c>
      <c r="K77" s="115">
        <f t="shared" si="26"/>
        <v>48877.733911232877</v>
      </c>
      <c r="L77" s="115">
        <f t="shared" si="26"/>
        <v>50331.714842754736</v>
      </c>
      <c r="M77" s="115">
        <f t="shared" si="26"/>
        <v>51077.327232805488</v>
      </c>
      <c r="N77" s="115">
        <f t="shared" si="26"/>
        <v>53663.67137145294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IF($B$4=Base_Cenarios!$AW$5,Base_Cenarios!AX$5,(IF('Cenario_B.2.1'!$B$4=Base_Cenarios!$AW$6,Base_Cenarios!AX$6,Base_Cenarios!AX$7)))</f>
        <v>6.5949999999999995E-2</v>
      </c>
      <c r="T77" s="116">
        <f>IF($B$4=Base_Cenarios!$AW$5,Base_Cenarios!AY$5,(IF('Cenario_B.2.1'!$B$4=Base_Cenarios!$AW$6,Base_Cenarios!AY$6,Base_Cenarios!AY$7)))</f>
        <v>7.5842499999999993E-2</v>
      </c>
      <c r="U77" s="116">
        <f>IF($B$4=Base_Cenarios!$AW$5,Base_Cenarios!AZ$5,(IF('Cenario_B.2.1'!$B$4=Base_Cenarios!$AW$6,Base_Cenarios!AZ$6,Base_Cenarios!AZ$7)))</f>
        <v>8.7218874999999987E-2</v>
      </c>
      <c r="V77" s="116">
        <f>IF($B$4=Base_Cenarios!$AW$5,Base_Cenarios!BA$5,(IF('Cenario_B.2.1'!$B$4=Base_Cenarios!$AW$6,Base_Cenarios!BA$6,Base_Cenarios!BA$7)))</f>
        <v>0.10553483874999998</v>
      </c>
      <c r="W77" s="141">
        <f>(IF($B$3=Base_Cenarios!$A$3,Base_Cenarios!L33,(IF('Cenario_B.2.1'!$B$3=Base_Cenarios!$Q$3,Base_Cenarios!AB33,Base_Cenarios!AR33))))*12</f>
        <v>0</v>
      </c>
      <c r="X77" s="141">
        <f>(IF($B$3=Base_Cenarios!$A$3,Base_Cenarios!M33,(IF('Cenario_B.2.1'!$B$3=Base_Cenarios!$Q$3,Base_Cenarios!AC33,Base_Cenarios!AS33))))*12</f>
        <v>0</v>
      </c>
      <c r="Y77" s="141">
        <f>(IF($B$3=Base_Cenarios!$A$3,Base_Cenarios!N33,(IF('Cenario_B.2.1'!$B$3=Base_Cenarios!$Q$3,Base_Cenarios!AD33,Base_Cenarios!AT33))))*12</f>
        <v>0</v>
      </c>
      <c r="Z77" s="141">
        <f>(IF($B$3=Base_Cenarios!$A$3,Base_Cenarios!O33,(IF('Cenario_B.2.1'!$B$3=Base_Cenarios!$Q$3,Base_Cenarios!AE33,Base_Cenarios!AU33))))*12</f>
        <v>0</v>
      </c>
      <c r="AA77" s="150">
        <f>IF($B$4=Base_Cenarios!$AW$5,Base_Cenarios!AX$5,(IF('Cenario_B.2.1'!$B$4=Base_Cenarios!$AW$6,Base_Cenarios!AX$6,Base_Cenarios!AX$7)))</f>
        <v>6.5949999999999995E-2</v>
      </c>
      <c r="AB77" s="150">
        <f>IF($B$4=Base_Cenarios!$AW$5,Base_Cenarios!AY$5,(IF('Cenario_B.2.1'!$B$4=Base_Cenarios!$AW$6,Base_Cenarios!AY$6,Base_Cenarios!AY$7)))</f>
        <v>7.5842499999999993E-2</v>
      </c>
      <c r="AC77" s="150">
        <f>IF($B$4=Base_Cenarios!$AW$5,Base_Cenarios!AZ$5,(IF('Cenario_B.2.1'!$B$4=Base_Cenarios!$AW$6,Base_Cenarios!AZ$6,Base_Cenarios!AZ$7)))</f>
        <v>8.7218874999999987E-2</v>
      </c>
      <c r="AD77" s="150">
        <f>IF($B$4=Base_Cenarios!$AW$5,Base_Cenarios!BA$5,(IF('Cenario_B.2.1'!$B$4=Base_Cenarios!$AW$6,Base_Cenarios!BA$6,Base_Cenarios!BA$7)))</f>
        <v>0.10553483874999998</v>
      </c>
      <c r="AE77" s="149">
        <v>1</v>
      </c>
      <c r="AF77" s="118">
        <f t="shared" si="27"/>
        <v>3223.4865514458079</v>
      </c>
      <c r="AG77" s="118">
        <f t="shared" si="27"/>
        <v>3817.283082961626</v>
      </c>
      <c r="AH77" s="118">
        <f t="shared" si="27"/>
        <v>4454.9070192521567</v>
      </c>
      <c r="AI77" s="118">
        <f t="shared" si="27"/>
        <v>5663.3869049192763</v>
      </c>
      <c r="AJ77" s="118">
        <f t="shared" si="28"/>
        <v>3223.4865514458079</v>
      </c>
      <c r="AK77" s="118">
        <f t="shared" si="28"/>
        <v>3817.283082961626</v>
      </c>
      <c r="AL77" s="118">
        <f t="shared" si="28"/>
        <v>4454.9070192521567</v>
      </c>
      <c r="AM77" s="118">
        <f t="shared" si="28"/>
        <v>5663.3869049192763</v>
      </c>
      <c r="AN77" s="118">
        <f t="shared" si="31"/>
        <v>0</v>
      </c>
      <c r="AO77" s="118">
        <f t="shared" si="29"/>
        <v>0</v>
      </c>
      <c r="AP77" s="118">
        <f t="shared" si="29"/>
        <v>0</v>
      </c>
      <c r="AQ77" s="118">
        <f t="shared" si="29"/>
        <v>0</v>
      </c>
      <c r="AR77" s="118">
        <f t="shared" si="30"/>
        <v>6446.9731028916158</v>
      </c>
      <c r="AS77" s="118">
        <f t="shared" si="30"/>
        <v>7634.5661659232519</v>
      </c>
      <c r="AT77" s="118">
        <f t="shared" si="30"/>
        <v>8909.8140385043134</v>
      </c>
      <c r="AU77" s="118">
        <f t="shared" si="30"/>
        <v>11326.773809838553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570957.71419342456</v>
      </c>
      <c r="AH78" s="132">
        <f t="shared" si="32"/>
        <v>663240.58848911978</v>
      </c>
      <c r="AI78" s="132">
        <f t="shared" si="32"/>
        <v>770375.07624850469</v>
      </c>
      <c r="AJ78" s="132">
        <f t="shared" si="32"/>
        <v>1015835.4981013805</v>
      </c>
      <c r="AK78" s="132">
        <f t="shared" si="32"/>
        <v>570957.71419342456</v>
      </c>
      <c r="AL78" s="132">
        <f t="shared" si="32"/>
        <v>663240.58848911978</v>
      </c>
      <c r="AM78" s="132">
        <f t="shared" si="32"/>
        <v>770375.07624850469</v>
      </c>
      <c r="AN78" s="132">
        <f t="shared" si="32"/>
        <v>1015835.4981013805</v>
      </c>
      <c r="AO78" s="132">
        <f t="shared" si="32"/>
        <v>83181.37775145733</v>
      </c>
      <c r="AP78" s="132">
        <f t="shared" si="32"/>
        <v>95658.584414175915</v>
      </c>
      <c r="AQ78" s="132">
        <f t="shared" si="32"/>
        <v>110007.3720763023</v>
      </c>
      <c r="AR78" s="132">
        <f t="shared" si="32"/>
        <v>133108.92021232579</v>
      </c>
      <c r="AS78" s="132">
        <f t="shared" si="32"/>
        <v>1225096.8061383064</v>
      </c>
      <c r="AT78" s="132">
        <f t="shared" si="32"/>
        <v>1422139.7613924155</v>
      </c>
      <c r="AU78" s="132">
        <f t="shared" si="32"/>
        <v>1650757.5245733117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(IF($B$3=Base_Cenarios!$A$3,Base_Cenarios!G38,(IF('Cenario_B.2.1'!$B$3=Base_Cenarios!$Q$3,Base_Cenarios!W38,Base_Cenarios!AM38))))*12.1667</f>
        <v>0</v>
      </c>
      <c r="C84" s="110">
        <f>(IF($B$3=Base_Cenarios!$A$3,Base_Cenarios!H38,(IF('Cenario_B.2.1'!$B$3=Base_Cenarios!$Q$3,Base_Cenarios!X38,Base_Cenarios!AN38))))*12.1667</f>
        <v>0</v>
      </c>
      <c r="D84" s="110">
        <f>(IF($B$3=Base_Cenarios!$A$3,Base_Cenarios!I38,(IF('Cenario_B.2.1'!$B$3=Base_Cenarios!$Q$3,Base_Cenarios!Y38,Base_Cenarios!AO38))))*12.1667</f>
        <v>0</v>
      </c>
      <c r="E84" s="110">
        <f>(IF($B$3=Base_Cenarios!$A$3,Base_Cenarios!J38,(IF('Cenario_B.2.1'!$B$3=Base_Cenarios!$Q$3,Base_Cenarios!Z38,Base_Cenarios!AP38))))*12.1667</f>
        <v>0</v>
      </c>
      <c r="F84" s="112">
        <v>1</v>
      </c>
      <c r="G84" s="114">
        <f>IF($B$4=Base_Cenarios!$AW$5,Base_Cenarios!AX$5,(IF('Cenario_B.2.1'!$B$4=Base_Cenarios!$AW$6,Base_Cenarios!AX$6,Base_Cenarios!AX$7)))</f>
        <v>6.5949999999999995E-2</v>
      </c>
      <c r="H84" s="114">
        <f>IF($B$4=Base_Cenarios!$AW$5,Base_Cenarios!AY$5,(IF('Cenario_B.2.1'!$B$4=Base_Cenarios!$AW$6,Base_Cenarios!AY$6,Base_Cenarios!AY$7)))</f>
        <v>7.5842499999999993E-2</v>
      </c>
      <c r="I84" s="114">
        <f>IF($B$4=Base_Cenarios!$AW$5,Base_Cenarios!AZ$5,(IF('Cenario_B.2.1'!$B$4=Base_Cenarios!$AW$6,Base_Cenarios!AZ$6,Base_Cenarios!AZ$7)))</f>
        <v>8.7218874999999987E-2</v>
      </c>
      <c r="J84" s="114">
        <f>IF($B$4=Base_Cenarios!$AW$5,Base_Cenarios!BA$5,(IF('Cenario_B.2.1'!$B$4=Base_Cenarios!$AW$6,Base_Cenarios!BA$6,Base_Cenarios!BA$7)))</f>
        <v>0.10553483874999998</v>
      </c>
      <c r="K84" s="115">
        <v>0.75</v>
      </c>
      <c r="L84" s="116">
        <f>IF($B$4=Base_Cenarios!$AW$5,Base_Cenarios!AX$5,(IF('Cenario_B.2.1'!$B$4=Base_Cenarios!$AW$6,Base_Cenarios!AX$6,Base_Cenarios!AX$7)))</f>
        <v>6.5949999999999995E-2</v>
      </c>
      <c r="M84" s="116">
        <f>IF($B$4=Base_Cenarios!$AW$5,Base_Cenarios!AY$5,(IF('Cenario_B.2.1'!$B$4=Base_Cenarios!$AW$6,Base_Cenarios!AY$6,Base_Cenarios!AY$7)))</f>
        <v>7.5842499999999993E-2</v>
      </c>
      <c r="N84" s="116">
        <f>IF($B$4=Base_Cenarios!$AW$5,Base_Cenarios!AZ$5,(IF('Cenario_B.2.1'!$B$4=Base_Cenarios!$AW$6,Base_Cenarios!AZ$6,Base_Cenarios!AZ$7)))</f>
        <v>8.7218874999999987E-2</v>
      </c>
      <c r="O84" s="116">
        <f>IF($B$4=Base_Cenarios!$AW$5,Base_Cenarios!BA$5,(IF('Cenario_B.2.1'!$B$4=Base_Cenarios!$AW$6,Base_Cenarios!BA$6,Base_Cenarios!BA$7)))</f>
        <v>0.10553483874999998</v>
      </c>
      <c r="P84" s="153">
        <v>1</v>
      </c>
      <c r="Q84" s="154">
        <v>0.5</v>
      </c>
      <c r="R84" s="118">
        <f t="shared" ref="R84:U89" si="33">B84*$F84*G84</f>
        <v>0</v>
      </c>
      <c r="S84" s="118">
        <f t="shared" si="33"/>
        <v>0</v>
      </c>
      <c r="T84" s="118">
        <f t="shared" si="33"/>
        <v>0</v>
      </c>
      <c r="U84" s="118">
        <f t="shared" si="33"/>
        <v>0</v>
      </c>
      <c r="V84" s="118">
        <f>B84*$K84*L84</f>
        <v>0</v>
      </c>
      <c r="W84" s="118">
        <f t="shared" ref="W84:Y89" si="34">C84*$K84*M84</f>
        <v>0</v>
      </c>
      <c r="X84" s="118">
        <f t="shared" si="34"/>
        <v>0</v>
      </c>
      <c r="Y84" s="118">
        <f t="shared" si="34"/>
        <v>0</v>
      </c>
      <c r="Z84" s="118">
        <f t="shared" ref="Z84:AC89" si="35">(R84+V84)*$P84*$Q84</f>
        <v>0</v>
      </c>
      <c r="AA84" s="118">
        <f t="shared" si="35"/>
        <v>0</v>
      </c>
      <c r="AB84" s="118">
        <f t="shared" si="35"/>
        <v>0</v>
      </c>
      <c r="AC84" s="118">
        <f t="shared" si="35"/>
        <v>0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(IF($B$3=Base_Cenarios!$A$3,Base_Cenarios!G39,(IF('Cenario_B.2.1'!$B$3=Base_Cenarios!$Q$3,Base_Cenarios!W39,Base_Cenarios!AM39))))*12.1667</f>
        <v>0</v>
      </c>
      <c r="C85" s="110">
        <f>(IF($B$3=Base_Cenarios!$A$3,Base_Cenarios!H39,(IF('Cenario_B.2.1'!$B$3=Base_Cenarios!$Q$3,Base_Cenarios!X39,Base_Cenarios!AN39))))*12.1667</f>
        <v>0</v>
      </c>
      <c r="D85" s="110">
        <f>(IF($B$3=Base_Cenarios!$A$3,Base_Cenarios!I39,(IF('Cenario_B.2.1'!$B$3=Base_Cenarios!$Q$3,Base_Cenarios!Y39,Base_Cenarios!AO39))))*12.1667</f>
        <v>0</v>
      </c>
      <c r="E85" s="110">
        <f>(IF($B$3=Base_Cenarios!$A$3,Base_Cenarios!J39,(IF('Cenario_B.2.1'!$B$3=Base_Cenarios!$Q$3,Base_Cenarios!Z39,Base_Cenarios!AP39))))*12.1667</f>
        <v>0</v>
      </c>
      <c r="F85" s="112">
        <v>1</v>
      </c>
      <c r="G85" s="114">
        <f>IF($B$4=Base_Cenarios!$AW$5,Base_Cenarios!AX$5,(IF('Cenario_B.2.1'!$B$4=Base_Cenarios!$AW$6,Base_Cenarios!AX$6,Base_Cenarios!AX$7)))</f>
        <v>6.5949999999999995E-2</v>
      </c>
      <c r="H85" s="114">
        <f>IF($B$4=Base_Cenarios!$AW$5,Base_Cenarios!AY$5,(IF('Cenario_B.2.1'!$B$4=Base_Cenarios!$AW$6,Base_Cenarios!AY$6,Base_Cenarios!AY$7)))</f>
        <v>7.5842499999999993E-2</v>
      </c>
      <c r="I85" s="114">
        <f>IF($B$4=Base_Cenarios!$AW$5,Base_Cenarios!AZ$5,(IF('Cenario_B.2.1'!$B$4=Base_Cenarios!$AW$6,Base_Cenarios!AZ$6,Base_Cenarios!AZ$7)))</f>
        <v>8.7218874999999987E-2</v>
      </c>
      <c r="J85" s="114">
        <f>IF($B$4=Base_Cenarios!$AW$5,Base_Cenarios!BA$5,(IF('Cenario_B.2.1'!$B$4=Base_Cenarios!$AW$6,Base_Cenarios!BA$6,Base_Cenarios!BA$7)))</f>
        <v>0.10553483874999998</v>
      </c>
      <c r="K85" s="115">
        <v>0.75</v>
      </c>
      <c r="L85" s="116">
        <f>IF($B$4=Base_Cenarios!$AW$5,Base_Cenarios!AX$5,(IF('Cenario_B.2.1'!$B$4=Base_Cenarios!$AW$6,Base_Cenarios!AX$6,Base_Cenarios!AX$7)))</f>
        <v>6.5949999999999995E-2</v>
      </c>
      <c r="M85" s="116">
        <f>IF($B$4=Base_Cenarios!$AW$5,Base_Cenarios!AY$5,(IF('Cenario_B.2.1'!$B$4=Base_Cenarios!$AW$6,Base_Cenarios!AY$6,Base_Cenarios!AY$7)))</f>
        <v>7.5842499999999993E-2</v>
      </c>
      <c r="N85" s="116">
        <f>IF($B$4=Base_Cenarios!$AW$5,Base_Cenarios!AZ$5,(IF('Cenario_B.2.1'!$B$4=Base_Cenarios!$AW$6,Base_Cenarios!AZ$6,Base_Cenarios!AZ$7)))</f>
        <v>8.7218874999999987E-2</v>
      </c>
      <c r="O85" s="116">
        <f>IF($B$4=Base_Cenarios!$AW$5,Base_Cenarios!BA$5,(IF('Cenario_B.2.1'!$B$4=Base_Cenarios!$AW$6,Base_Cenarios!BA$6,Base_Cenarios!BA$7)))</f>
        <v>0.10553483874999998</v>
      </c>
      <c r="P85" s="153">
        <v>1</v>
      </c>
      <c r="Q85" s="154">
        <v>0.5</v>
      </c>
      <c r="R85" s="118">
        <f t="shared" si="33"/>
        <v>0</v>
      </c>
      <c r="S85" s="118">
        <f t="shared" si="33"/>
        <v>0</v>
      </c>
      <c r="T85" s="118">
        <f t="shared" si="33"/>
        <v>0</v>
      </c>
      <c r="U85" s="118">
        <f t="shared" si="33"/>
        <v>0</v>
      </c>
      <c r="V85" s="118">
        <f t="shared" ref="V85:V89" si="36">B85*$K85*L85</f>
        <v>0</v>
      </c>
      <c r="W85" s="118">
        <f t="shared" si="34"/>
        <v>0</v>
      </c>
      <c r="X85" s="118">
        <f t="shared" si="34"/>
        <v>0</v>
      </c>
      <c r="Y85" s="118">
        <f t="shared" si="34"/>
        <v>0</v>
      </c>
      <c r="Z85" s="118">
        <f t="shared" si="35"/>
        <v>0</v>
      </c>
      <c r="AA85" s="118">
        <f t="shared" si="35"/>
        <v>0</v>
      </c>
      <c r="AB85" s="118">
        <f t="shared" si="35"/>
        <v>0</v>
      </c>
      <c r="AC85" s="118">
        <f t="shared" si="35"/>
        <v>0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(IF($B$3=Base_Cenarios!$A$3,Base_Cenarios!G40,(IF('Cenario_B.2.1'!$B$3=Base_Cenarios!$Q$3,Base_Cenarios!W40,Base_Cenarios!AM40))))*12.1667</f>
        <v>0</v>
      </c>
      <c r="C86" s="110">
        <f>(IF($B$3=Base_Cenarios!$A$3,Base_Cenarios!H40,(IF('Cenario_B.2.1'!$B$3=Base_Cenarios!$Q$3,Base_Cenarios!X40,Base_Cenarios!AN40))))*12.1667</f>
        <v>0</v>
      </c>
      <c r="D86" s="110">
        <f>(IF($B$3=Base_Cenarios!$A$3,Base_Cenarios!I40,(IF('Cenario_B.2.1'!$B$3=Base_Cenarios!$Q$3,Base_Cenarios!Y40,Base_Cenarios!AO40))))*12.1667</f>
        <v>0</v>
      </c>
      <c r="E86" s="110">
        <f>(IF($B$3=Base_Cenarios!$A$3,Base_Cenarios!J40,(IF('Cenario_B.2.1'!$B$3=Base_Cenarios!$Q$3,Base_Cenarios!Z40,Base_Cenarios!AP40))))*12.1667</f>
        <v>0</v>
      </c>
      <c r="F86" s="112">
        <v>1</v>
      </c>
      <c r="G86" s="114">
        <f>IF($B$4=Base_Cenarios!$AW$5,Base_Cenarios!AX$5,(IF('Cenario_B.2.1'!$B$4=Base_Cenarios!$AW$6,Base_Cenarios!AX$6,Base_Cenarios!AX$7)))</f>
        <v>6.5949999999999995E-2</v>
      </c>
      <c r="H86" s="114">
        <f>IF($B$4=Base_Cenarios!$AW$5,Base_Cenarios!AY$5,(IF('Cenario_B.2.1'!$B$4=Base_Cenarios!$AW$6,Base_Cenarios!AY$6,Base_Cenarios!AY$7)))</f>
        <v>7.5842499999999993E-2</v>
      </c>
      <c r="I86" s="114">
        <f>IF($B$4=Base_Cenarios!$AW$5,Base_Cenarios!AZ$5,(IF('Cenario_B.2.1'!$B$4=Base_Cenarios!$AW$6,Base_Cenarios!AZ$6,Base_Cenarios!AZ$7)))</f>
        <v>8.7218874999999987E-2</v>
      </c>
      <c r="J86" s="114">
        <f>IF($B$4=Base_Cenarios!$AW$5,Base_Cenarios!BA$5,(IF('Cenario_B.2.1'!$B$4=Base_Cenarios!$AW$6,Base_Cenarios!BA$6,Base_Cenarios!BA$7)))</f>
        <v>0.10553483874999998</v>
      </c>
      <c r="K86" s="115">
        <v>0.75</v>
      </c>
      <c r="L86" s="116">
        <f>IF($B$4=Base_Cenarios!$AW$5,Base_Cenarios!AX$5,(IF('Cenario_B.2.1'!$B$4=Base_Cenarios!$AW$6,Base_Cenarios!AX$6,Base_Cenarios!AX$7)))</f>
        <v>6.5949999999999995E-2</v>
      </c>
      <c r="M86" s="116">
        <f>IF($B$4=Base_Cenarios!$AW$5,Base_Cenarios!AY$5,(IF('Cenario_B.2.1'!$B$4=Base_Cenarios!$AW$6,Base_Cenarios!AY$6,Base_Cenarios!AY$7)))</f>
        <v>7.5842499999999993E-2</v>
      </c>
      <c r="N86" s="116">
        <f>IF($B$4=Base_Cenarios!$AW$5,Base_Cenarios!AZ$5,(IF('Cenario_B.2.1'!$B$4=Base_Cenarios!$AW$6,Base_Cenarios!AZ$6,Base_Cenarios!AZ$7)))</f>
        <v>8.7218874999999987E-2</v>
      </c>
      <c r="O86" s="116">
        <f>IF($B$4=Base_Cenarios!$AW$5,Base_Cenarios!BA$5,(IF('Cenario_B.2.1'!$B$4=Base_Cenarios!$AW$6,Base_Cenarios!BA$6,Base_Cenarios!BA$7)))</f>
        <v>0.10553483874999998</v>
      </c>
      <c r="P86" s="153">
        <v>1</v>
      </c>
      <c r="Q86" s="154">
        <v>0.5</v>
      </c>
      <c r="R86" s="118">
        <f t="shared" si="33"/>
        <v>0</v>
      </c>
      <c r="S86" s="118">
        <f t="shared" si="33"/>
        <v>0</v>
      </c>
      <c r="T86" s="118">
        <f t="shared" si="33"/>
        <v>0</v>
      </c>
      <c r="U86" s="118">
        <f t="shared" si="33"/>
        <v>0</v>
      </c>
      <c r="V86" s="118">
        <f t="shared" si="36"/>
        <v>0</v>
      </c>
      <c r="W86" s="118">
        <f t="shared" si="34"/>
        <v>0</v>
      </c>
      <c r="X86" s="118">
        <f t="shared" si="34"/>
        <v>0</v>
      </c>
      <c r="Y86" s="118">
        <f t="shared" si="34"/>
        <v>0</v>
      </c>
      <c r="Z86" s="118">
        <f t="shared" si="35"/>
        <v>0</v>
      </c>
      <c r="AA86" s="118">
        <f t="shared" si="35"/>
        <v>0</v>
      </c>
      <c r="AB86" s="118">
        <f t="shared" si="35"/>
        <v>0</v>
      </c>
      <c r="AC86" s="118">
        <f t="shared" si="35"/>
        <v>0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(IF($B$3=Base_Cenarios!$A$3,Base_Cenarios!G41,(IF('Cenario_B.2.1'!$B$3=Base_Cenarios!$Q$3,Base_Cenarios!W41,Base_Cenarios!AM41))))*12.1667</f>
        <v>6336.0173589041096</v>
      </c>
      <c r="C87" s="110">
        <f>(IF($B$3=Base_Cenarios!$A$3,Base_Cenarios!H41,(IF('Cenario_B.2.1'!$B$3=Base_Cenarios!$Q$3,Base_Cenarios!X41,Base_Cenarios!AN41))))*12.1667</f>
        <v>6681.2525326513196</v>
      </c>
      <c r="D87" s="110">
        <f>(IF($B$3=Base_Cenarios!$A$3,Base_Cenarios!I41,(IF('Cenario_B.2.1'!$B$3=Base_Cenarios!$Q$3,Base_Cenarios!Y41,Base_Cenarios!AO41))))*12.1667</f>
        <v>6967.9740627969368</v>
      </c>
      <c r="E87" s="110">
        <f>(IF($B$3=Base_Cenarios!$A$3,Base_Cenarios!J41,(IF('Cenario_B.2.1'!$B$3=Base_Cenarios!$Q$3,Base_Cenarios!Z41,Base_Cenarios!AP41))))*12.1667</f>
        <v>7391.6826830949331</v>
      </c>
      <c r="F87" s="112">
        <v>1</v>
      </c>
      <c r="G87" s="114">
        <f>IF($B$4=Base_Cenarios!$AW$5,Base_Cenarios!AX$5,(IF('Cenario_B.2.1'!$B$4=Base_Cenarios!$AW$6,Base_Cenarios!AX$6,Base_Cenarios!AX$7)))</f>
        <v>6.5949999999999995E-2</v>
      </c>
      <c r="H87" s="114">
        <f>IF($B$4=Base_Cenarios!$AW$5,Base_Cenarios!AY$5,(IF('Cenario_B.2.1'!$B$4=Base_Cenarios!$AW$6,Base_Cenarios!AY$6,Base_Cenarios!AY$7)))</f>
        <v>7.5842499999999993E-2</v>
      </c>
      <c r="I87" s="114">
        <f>IF($B$4=Base_Cenarios!$AW$5,Base_Cenarios!AZ$5,(IF('Cenario_B.2.1'!$B$4=Base_Cenarios!$AW$6,Base_Cenarios!AZ$6,Base_Cenarios!AZ$7)))</f>
        <v>8.7218874999999987E-2</v>
      </c>
      <c r="J87" s="114">
        <f>IF($B$4=Base_Cenarios!$AW$5,Base_Cenarios!BA$5,(IF('Cenario_B.2.1'!$B$4=Base_Cenarios!$AW$6,Base_Cenarios!BA$6,Base_Cenarios!BA$7)))</f>
        <v>0.10553483874999998</v>
      </c>
      <c r="K87" s="115">
        <v>0.75</v>
      </c>
      <c r="L87" s="116">
        <f>IF($B$4=Base_Cenarios!$AW$5,Base_Cenarios!AX$5,(IF('Cenario_B.2.1'!$B$4=Base_Cenarios!$AW$6,Base_Cenarios!AX$6,Base_Cenarios!AX$7)))</f>
        <v>6.5949999999999995E-2</v>
      </c>
      <c r="M87" s="116">
        <f>IF($B$4=Base_Cenarios!$AW$5,Base_Cenarios!AY$5,(IF('Cenario_B.2.1'!$B$4=Base_Cenarios!$AW$6,Base_Cenarios!AY$6,Base_Cenarios!AY$7)))</f>
        <v>7.5842499999999993E-2</v>
      </c>
      <c r="N87" s="116">
        <f>IF($B$4=Base_Cenarios!$AW$5,Base_Cenarios!AZ$5,(IF('Cenario_B.2.1'!$B$4=Base_Cenarios!$AW$6,Base_Cenarios!AZ$6,Base_Cenarios!AZ$7)))</f>
        <v>8.7218874999999987E-2</v>
      </c>
      <c r="O87" s="116">
        <f>IF($B$4=Base_Cenarios!$AW$5,Base_Cenarios!BA$5,(IF('Cenario_B.2.1'!$B$4=Base_Cenarios!$AW$6,Base_Cenarios!BA$6,Base_Cenarios!BA$7)))</f>
        <v>0.10553483874999998</v>
      </c>
      <c r="P87" s="153">
        <v>1</v>
      </c>
      <c r="Q87" s="154">
        <v>0.5</v>
      </c>
      <c r="R87" s="118">
        <f t="shared" si="33"/>
        <v>417.86034481972598</v>
      </c>
      <c r="S87" s="118">
        <f t="shared" si="33"/>
        <v>506.72289520760768</v>
      </c>
      <c r="T87" s="118">
        <f t="shared" si="33"/>
        <v>607.73885878632814</v>
      </c>
      <c r="U87" s="118">
        <f t="shared" si="33"/>
        <v>780.08004005159103</v>
      </c>
      <c r="V87" s="118">
        <f t="shared" si="36"/>
        <v>313.3952586147945</v>
      </c>
      <c r="W87" s="118">
        <f t="shared" si="34"/>
        <v>380.04217140570574</v>
      </c>
      <c r="X87" s="118">
        <f t="shared" si="34"/>
        <v>455.80414408974605</v>
      </c>
      <c r="Y87" s="118">
        <f t="shared" si="34"/>
        <v>585.0600300386933</v>
      </c>
      <c r="Z87" s="118">
        <f>(R87+V87)*$P87*$Q87</f>
        <v>365.62780171726024</v>
      </c>
      <c r="AA87" s="118">
        <f t="shared" si="35"/>
        <v>443.38253330665668</v>
      </c>
      <c r="AB87" s="118">
        <f t="shared" si="35"/>
        <v>531.77150143803715</v>
      </c>
      <c r="AC87" s="118">
        <f t="shared" si="35"/>
        <v>682.57003504514216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(IF($B$3=Base_Cenarios!$A$3,Base_Cenarios!G42,(IF('Cenario_B.2.1'!$B$3=Base_Cenarios!$Q$3,Base_Cenarios!W42,Base_Cenarios!AM42))))*12.1667</f>
        <v>6558.0179671232881</v>
      </c>
      <c r="C88" s="110">
        <f>(IF($B$3=Base_Cenarios!$A$3,Base_Cenarios!H42,(IF('Cenario_B.2.1'!$B$3=Base_Cenarios!$Q$3,Base_Cenarios!X42,Base_Cenarios!AN42))))*12.1667</f>
        <v>6932.2879699876457</v>
      </c>
      <c r="D88" s="110">
        <f>(IF($B$3=Base_Cenarios!$A$3,Base_Cenarios!I42,(IF('Cenario_B.2.1'!$B$3=Base_Cenarios!$Q$3,Base_Cenarios!Y42,Base_Cenarios!AO42))))*12.1667</f>
        <v>7189.5468317690338</v>
      </c>
      <c r="E88" s="110">
        <f>(IF($B$3=Base_Cenarios!$A$3,Base_Cenarios!J42,(IF('Cenario_B.2.1'!$B$3=Base_Cenarios!$Q$3,Base_Cenarios!Z42,Base_Cenarios!AP42))))*12.1667</f>
        <v>7603.7739092044403</v>
      </c>
      <c r="F88" s="112">
        <v>1</v>
      </c>
      <c r="G88" s="114">
        <f>IF($B$4=Base_Cenarios!$AW$5,Base_Cenarios!AX$5,(IF('Cenario_B.2.1'!$B$4=Base_Cenarios!$AW$6,Base_Cenarios!AX$6,Base_Cenarios!AX$7)))</f>
        <v>6.5949999999999995E-2</v>
      </c>
      <c r="H88" s="114">
        <f>IF($B$4=Base_Cenarios!$AW$5,Base_Cenarios!AY$5,(IF('Cenario_B.2.1'!$B$4=Base_Cenarios!$AW$6,Base_Cenarios!AY$6,Base_Cenarios!AY$7)))</f>
        <v>7.5842499999999993E-2</v>
      </c>
      <c r="I88" s="114">
        <f>IF($B$4=Base_Cenarios!$AW$5,Base_Cenarios!AZ$5,(IF('Cenario_B.2.1'!$B$4=Base_Cenarios!$AW$6,Base_Cenarios!AZ$6,Base_Cenarios!AZ$7)))</f>
        <v>8.7218874999999987E-2</v>
      </c>
      <c r="J88" s="114">
        <f>IF($B$4=Base_Cenarios!$AW$5,Base_Cenarios!BA$5,(IF('Cenario_B.2.1'!$B$4=Base_Cenarios!$AW$6,Base_Cenarios!BA$6,Base_Cenarios!BA$7)))</f>
        <v>0.10553483874999998</v>
      </c>
      <c r="K88" s="115">
        <v>0.75</v>
      </c>
      <c r="L88" s="116">
        <f>IF($B$4=Base_Cenarios!$AW$5,Base_Cenarios!AX$5,(IF('Cenario_B.2.1'!$B$4=Base_Cenarios!$AW$6,Base_Cenarios!AX$6,Base_Cenarios!AX$7)))</f>
        <v>6.5949999999999995E-2</v>
      </c>
      <c r="M88" s="116">
        <f>IF($B$4=Base_Cenarios!$AW$5,Base_Cenarios!AY$5,(IF('Cenario_B.2.1'!$B$4=Base_Cenarios!$AW$6,Base_Cenarios!AY$6,Base_Cenarios!AY$7)))</f>
        <v>7.5842499999999993E-2</v>
      </c>
      <c r="N88" s="116">
        <f>IF($B$4=Base_Cenarios!$AW$5,Base_Cenarios!AZ$5,(IF('Cenario_B.2.1'!$B$4=Base_Cenarios!$AW$6,Base_Cenarios!AZ$6,Base_Cenarios!AZ$7)))</f>
        <v>8.7218874999999987E-2</v>
      </c>
      <c r="O88" s="116">
        <f>IF($B$4=Base_Cenarios!$AW$5,Base_Cenarios!BA$5,(IF('Cenario_B.2.1'!$B$4=Base_Cenarios!$AW$6,Base_Cenarios!BA$6,Base_Cenarios!BA$7)))</f>
        <v>0.10553483874999998</v>
      </c>
      <c r="P88" s="153">
        <v>1</v>
      </c>
      <c r="Q88" s="154">
        <v>0.5</v>
      </c>
      <c r="R88" s="118">
        <f t="shared" si="33"/>
        <v>432.50128493178084</v>
      </c>
      <c r="S88" s="118">
        <f t="shared" si="33"/>
        <v>525.76205036378792</v>
      </c>
      <c r="T88" s="118">
        <f t="shared" si="33"/>
        <v>627.06418642670928</v>
      </c>
      <c r="U88" s="118">
        <f t="shared" si="33"/>
        <v>802.46305339934759</v>
      </c>
      <c r="V88" s="118">
        <f t="shared" si="36"/>
        <v>324.37596369883562</v>
      </c>
      <c r="W88" s="118">
        <f t="shared" si="34"/>
        <v>394.32153777284094</v>
      </c>
      <c r="X88" s="118">
        <f t="shared" si="34"/>
        <v>470.29813982003202</v>
      </c>
      <c r="Y88" s="118">
        <f t="shared" si="34"/>
        <v>601.84729004951078</v>
      </c>
      <c r="Z88" s="118">
        <f t="shared" si="35"/>
        <v>378.43862431530823</v>
      </c>
      <c r="AA88" s="118">
        <f t="shared" si="35"/>
        <v>460.0417940683144</v>
      </c>
      <c r="AB88" s="118">
        <f t="shared" si="35"/>
        <v>548.68116312337065</v>
      </c>
      <c r="AC88" s="118">
        <f t="shared" si="35"/>
        <v>702.15517172442924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(IF($B$3=Base_Cenarios!$A$3,Base_Cenarios!G43,(IF('Cenario_B.2.1'!$B$3=Base_Cenarios!$Q$3,Base_Cenarios!W43,Base_Cenarios!AM43))))*12.1667</f>
        <v>8580.0235068493148</v>
      </c>
      <c r="C89" s="110">
        <f>(IF($B$3=Base_Cenarios!$A$3,Base_Cenarios!H43,(IF('Cenario_B.2.1'!$B$3=Base_Cenarios!$Q$3,Base_Cenarios!X43,Base_Cenarios!AN43))))*12.1667</f>
        <v>9023.7538941861894</v>
      </c>
      <c r="D89" s="110">
        <f>(IF($B$3=Base_Cenarios!$A$3,Base_Cenarios!I43,(IF('Cenario_B.2.1'!$B$3=Base_Cenarios!$Q$3,Base_Cenarios!Y43,Base_Cenarios!AO43))))*12.1667</f>
        <v>9417.3994067459153</v>
      </c>
      <c r="E89" s="110">
        <f>(IF($B$3=Base_Cenarios!$A$3,Base_Cenarios!J43,(IF('Cenario_B.2.1'!$B$3=Base_Cenarios!$Q$3,Base_Cenarios!Z43,Base_Cenarios!AP43))))*12.1667</f>
        <v>9903.0721169214885</v>
      </c>
      <c r="F89" s="112">
        <v>1</v>
      </c>
      <c r="G89" s="114">
        <f>IF($B$4=Base_Cenarios!$AW$5,Base_Cenarios!AX$5,(IF('Cenario_B.2.1'!$B$4=Base_Cenarios!$AW$6,Base_Cenarios!AX$6,Base_Cenarios!AX$7)))</f>
        <v>6.5949999999999995E-2</v>
      </c>
      <c r="H89" s="114">
        <f>IF($B$4=Base_Cenarios!$AW$5,Base_Cenarios!AY$5,(IF('Cenario_B.2.1'!$B$4=Base_Cenarios!$AW$6,Base_Cenarios!AY$6,Base_Cenarios!AY$7)))</f>
        <v>7.5842499999999993E-2</v>
      </c>
      <c r="I89" s="114">
        <f>IF($B$4=Base_Cenarios!$AW$5,Base_Cenarios!AZ$5,(IF('Cenario_B.2.1'!$B$4=Base_Cenarios!$AW$6,Base_Cenarios!AZ$6,Base_Cenarios!AZ$7)))</f>
        <v>8.7218874999999987E-2</v>
      </c>
      <c r="J89" s="114">
        <f>IF($B$4=Base_Cenarios!$AW$5,Base_Cenarios!BA$5,(IF('Cenario_B.2.1'!$B$4=Base_Cenarios!$AW$6,Base_Cenarios!BA$6,Base_Cenarios!BA$7)))</f>
        <v>0.10553483874999998</v>
      </c>
      <c r="K89" s="115">
        <v>0.75</v>
      </c>
      <c r="L89" s="116">
        <f>IF($B$4=Base_Cenarios!$AW$5,Base_Cenarios!AX$5,(IF('Cenario_B.2.1'!$B$4=Base_Cenarios!$AW$6,Base_Cenarios!AX$6,Base_Cenarios!AX$7)))</f>
        <v>6.5949999999999995E-2</v>
      </c>
      <c r="M89" s="116">
        <f>IF($B$4=Base_Cenarios!$AW$5,Base_Cenarios!AY$5,(IF('Cenario_B.2.1'!$B$4=Base_Cenarios!$AW$6,Base_Cenarios!AY$6,Base_Cenarios!AY$7)))</f>
        <v>7.5842499999999993E-2</v>
      </c>
      <c r="N89" s="116">
        <f>IF($B$4=Base_Cenarios!$AW$5,Base_Cenarios!AZ$5,(IF('Cenario_B.2.1'!$B$4=Base_Cenarios!$AW$6,Base_Cenarios!AZ$6,Base_Cenarios!AZ$7)))</f>
        <v>8.7218874999999987E-2</v>
      </c>
      <c r="O89" s="116">
        <f>IF($B$4=Base_Cenarios!$AW$5,Base_Cenarios!BA$5,(IF('Cenario_B.2.1'!$B$4=Base_Cenarios!$AW$6,Base_Cenarios!BA$6,Base_Cenarios!BA$7)))</f>
        <v>0.10553483874999998</v>
      </c>
      <c r="P89" s="153">
        <v>1</v>
      </c>
      <c r="Q89" s="154">
        <v>0.5</v>
      </c>
      <c r="R89" s="118">
        <f t="shared" si="33"/>
        <v>565.85255027671224</v>
      </c>
      <c r="S89" s="118">
        <f t="shared" si="33"/>
        <v>684.38405471981605</v>
      </c>
      <c r="T89" s="118">
        <f t="shared" si="33"/>
        <v>821.37498168204604</v>
      </c>
      <c r="U89" s="118">
        <f t="shared" si="33"/>
        <v>1045.1191189889303</v>
      </c>
      <c r="V89" s="118">
        <f t="shared" si="36"/>
        <v>424.38941270753423</v>
      </c>
      <c r="W89" s="118">
        <f t="shared" si="34"/>
        <v>513.28804103986204</v>
      </c>
      <c r="X89" s="118">
        <f t="shared" si="34"/>
        <v>616.03123626153456</v>
      </c>
      <c r="Y89" s="118">
        <f t="shared" si="34"/>
        <v>783.83933924169776</v>
      </c>
      <c r="Z89" s="118">
        <f t="shared" si="35"/>
        <v>495.12098149212324</v>
      </c>
      <c r="AA89" s="118">
        <f t="shared" si="35"/>
        <v>598.83604787983904</v>
      </c>
      <c r="AB89" s="118">
        <f t="shared" si="35"/>
        <v>718.70310897179024</v>
      </c>
      <c r="AC89" s="118">
        <f t="shared" si="35"/>
        <v>914.47922911531396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(IF($B$3=Base_Cenarios!$A$3,Base_Cenarios!G48,(IF('Cenario_B.2.1'!$B$3=Base_Cenarios!$Q$3,Base_Cenarios!W48,Base_Cenarios!AM48))))*12.1667</f>
        <v>0</v>
      </c>
      <c r="C96" s="111">
        <f>(IF($B$3=Base_Cenarios!$A$3,Base_Cenarios!H48,(IF('Cenario_B.2.1'!$B$3=Base_Cenarios!$Q$3,Base_Cenarios!X48,Base_Cenarios!AN48))))*12.1667</f>
        <v>0</v>
      </c>
      <c r="D96" s="111">
        <f>(IF($B$3=Base_Cenarios!$A$3,Base_Cenarios!I48,(IF('Cenario_B.2.1'!$B$3=Base_Cenarios!$Q$3,Base_Cenarios!Y48,Base_Cenarios!AO48))))*12.1667</f>
        <v>0</v>
      </c>
      <c r="E96" s="111">
        <f>(IF($B$3=Base_Cenarios!$A$3,Base_Cenarios!J48,(IF('Cenario_B.2.1'!$B$3=Base_Cenarios!$Q$3,Base_Cenarios!Z48,Base_Cenarios!AP48))))*12.1667</f>
        <v>0</v>
      </c>
      <c r="F96" s="112">
        <v>1</v>
      </c>
      <c r="G96" s="114">
        <f>IF($B$4=Base_Cenarios!$AW$5,Base_Cenarios!AX$5,(IF('Cenario_B.2.1'!$B$4=Base_Cenarios!$AW$6,Base_Cenarios!AX$6,Base_Cenarios!AX$7)))</f>
        <v>6.5949999999999995E-2</v>
      </c>
      <c r="H96" s="114">
        <f>IF($B$4=Base_Cenarios!$AW$5,Base_Cenarios!AY$5,(IF('Cenario_B.2.1'!$B$4=Base_Cenarios!$AW$6,Base_Cenarios!AY$6,Base_Cenarios!AY$7)))</f>
        <v>7.5842499999999993E-2</v>
      </c>
      <c r="I96" s="114">
        <f>IF($B$4=Base_Cenarios!$AW$5,Base_Cenarios!AZ$5,(IF('Cenario_B.2.1'!$B$4=Base_Cenarios!$AW$6,Base_Cenarios!AZ$6,Base_Cenarios!AZ$7)))</f>
        <v>8.7218874999999987E-2</v>
      </c>
      <c r="J96" s="114">
        <f>IF($B$4=Base_Cenarios!$AW$5,Base_Cenarios!BA$5,(IF('Cenario_B.2.1'!$B$4=Base_Cenarios!$AW$6,Base_Cenarios!BA$6,Base_Cenarios!BA$7)))</f>
        <v>0.10553483874999998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IF($B$4=Base_Cenarios!$AW$5,Base_Cenarios!AX$5,(IF('Cenario_B.2.1'!$B$4=Base_Cenarios!$AW$6,Base_Cenarios!AX$6,Base_Cenarios!AX$7)))</f>
        <v>6.5949999999999995E-2</v>
      </c>
      <c r="T96" s="116">
        <f>IF($B$4=Base_Cenarios!$AW$5,Base_Cenarios!AY$5,(IF('Cenario_B.2.1'!$B$4=Base_Cenarios!$AW$6,Base_Cenarios!AY$6,Base_Cenarios!AY$7)))</f>
        <v>7.5842499999999993E-2</v>
      </c>
      <c r="U96" s="116">
        <f>IF($B$4=Base_Cenarios!$AW$5,Base_Cenarios!AZ$5,(IF('Cenario_B.2.1'!$B$4=Base_Cenarios!$AW$6,Base_Cenarios!AZ$6,Base_Cenarios!AZ$7)))</f>
        <v>8.7218874999999987E-2</v>
      </c>
      <c r="V96" s="116">
        <f>IF($B$4=Base_Cenarios!$AW$5,Base_Cenarios!BA$5,(IF('Cenario_B.2.1'!$B$4=Base_Cenarios!$AW$6,Base_Cenarios!BA$6,Base_Cenarios!BA$7)))</f>
        <v>0.10553483874999998</v>
      </c>
      <c r="W96" s="141">
        <f>(IF($B$3=Base_Cenarios!$A$3,Base_Cenarios!L48,(IF('Cenario_B.2.1'!$B$3=Base_Cenarios!$Q$3,Base_Cenarios!AB48,Base_Cenarios!AR48))))*12</f>
        <v>0</v>
      </c>
      <c r="X96" s="141">
        <f>(IF($B$3=Base_Cenarios!$A$3,Base_Cenarios!M48,(IF('Cenario_B.2.1'!$B$3=Base_Cenarios!$Q$3,Base_Cenarios!AC48,Base_Cenarios!AS48))))*12</f>
        <v>0</v>
      </c>
      <c r="Y96" s="141">
        <f>(IF($B$3=Base_Cenarios!$A$3,Base_Cenarios!N48,(IF('Cenario_B.2.1'!$B$3=Base_Cenarios!$Q$3,Base_Cenarios!AD48,Base_Cenarios!AT48))))*12</f>
        <v>0</v>
      </c>
      <c r="Z96" s="141">
        <f>(IF($B$3=Base_Cenarios!$A$3,Base_Cenarios!O48,(IF('Cenario_B.2.1'!$B$3=Base_Cenarios!$Q$3,Base_Cenarios!AE48,Base_Cenarios!AU48))))*12</f>
        <v>0</v>
      </c>
      <c r="AA96" s="150">
        <f>IF($B$4=Base_Cenarios!$AW$5,Base_Cenarios!AX$5,(IF('Cenario_B.2.1'!$B$4=Base_Cenarios!$AW$6,Base_Cenarios!AX$6,Base_Cenarios!AX$7)))</f>
        <v>6.5949999999999995E-2</v>
      </c>
      <c r="AB96" s="150">
        <f>IF($B$4=Base_Cenarios!$AW$5,Base_Cenarios!AY$5,(IF('Cenario_B.2.1'!$B$4=Base_Cenarios!$AW$6,Base_Cenarios!AY$6,Base_Cenarios!AY$7)))</f>
        <v>7.5842499999999993E-2</v>
      </c>
      <c r="AC96" s="150">
        <f>IF($B$4=Base_Cenarios!$AW$5,Base_Cenarios!AZ$5,(IF('Cenario_B.2.1'!$B$4=Base_Cenarios!$AW$6,Base_Cenarios!AZ$6,Base_Cenarios!AZ$7)))</f>
        <v>8.7218874999999987E-2</v>
      </c>
      <c r="AD96" s="150">
        <f>IF($B$4=Base_Cenarios!$AW$5,Base_Cenarios!BA$5,(IF('Cenario_B.2.1'!$B$4=Base_Cenarios!$AW$6,Base_Cenarios!BA$6,Base_Cenarios!BA$7)))</f>
        <v>0.10553483874999998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(IF($B$3=Base_Cenarios!$A$3,Base_Cenarios!G49,(IF('Cenario_B.2.1'!$B$3=Base_Cenarios!$Q$3,Base_Cenarios!W49,Base_Cenarios!AM49))))*12.1667</f>
        <v>0</v>
      </c>
      <c r="C97" s="111">
        <f>(IF($B$3=Base_Cenarios!$A$3,Base_Cenarios!H49,(IF('Cenario_B.2.1'!$B$3=Base_Cenarios!$Q$3,Base_Cenarios!X49,Base_Cenarios!AN49))))*12.1667</f>
        <v>0</v>
      </c>
      <c r="D97" s="111">
        <f>(IF($B$3=Base_Cenarios!$A$3,Base_Cenarios!I49,(IF('Cenario_B.2.1'!$B$3=Base_Cenarios!$Q$3,Base_Cenarios!Y49,Base_Cenarios!AO49))))*12.1667</f>
        <v>0</v>
      </c>
      <c r="E97" s="111">
        <f>(IF($B$3=Base_Cenarios!$A$3,Base_Cenarios!J49,(IF('Cenario_B.2.1'!$B$3=Base_Cenarios!$Q$3,Base_Cenarios!Z49,Base_Cenarios!AP49))))*12.1667</f>
        <v>0</v>
      </c>
      <c r="F97" s="112">
        <v>1</v>
      </c>
      <c r="G97" s="114">
        <f>IF($B$4=Base_Cenarios!$AW$5,Base_Cenarios!AX$5,(IF('Cenario_B.2.1'!$B$4=Base_Cenarios!$AW$6,Base_Cenarios!AX$6,Base_Cenarios!AX$7)))</f>
        <v>6.5949999999999995E-2</v>
      </c>
      <c r="H97" s="114">
        <f>IF($B$4=Base_Cenarios!$AW$5,Base_Cenarios!AY$5,(IF('Cenario_B.2.1'!$B$4=Base_Cenarios!$AW$6,Base_Cenarios!AY$6,Base_Cenarios!AY$7)))</f>
        <v>7.5842499999999993E-2</v>
      </c>
      <c r="I97" s="114">
        <f>IF($B$4=Base_Cenarios!$AW$5,Base_Cenarios!AZ$5,(IF('Cenario_B.2.1'!$B$4=Base_Cenarios!$AW$6,Base_Cenarios!AZ$6,Base_Cenarios!AZ$7)))</f>
        <v>8.7218874999999987E-2</v>
      </c>
      <c r="J97" s="114">
        <f>IF($B$4=Base_Cenarios!$AW$5,Base_Cenarios!BA$5,(IF('Cenario_B.2.1'!$B$4=Base_Cenarios!$AW$6,Base_Cenarios!BA$6,Base_Cenarios!BA$7)))</f>
        <v>0.10553483874999998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IF($B$4=Base_Cenarios!$AW$5,Base_Cenarios!AX$5,(IF('Cenario_B.2.1'!$B$4=Base_Cenarios!$AW$6,Base_Cenarios!AX$6,Base_Cenarios!AX$7)))</f>
        <v>6.5949999999999995E-2</v>
      </c>
      <c r="T97" s="116">
        <f>IF($B$4=Base_Cenarios!$AW$5,Base_Cenarios!AY$5,(IF('Cenario_B.2.1'!$B$4=Base_Cenarios!$AW$6,Base_Cenarios!AY$6,Base_Cenarios!AY$7)))</f>
        <v>7.5842499999999993E-2</v>
      </c>
      <c r="U97" s="116">
        <f>IF($B$4=Base_Cenarios!$AW$5,Base_Cenarios!AZ$5,(IF('Cenario_B.2.1'!$B$4=Base_Cenarios!$AW$6,Base_Cenarios!AZ$6,Base_Cenarios!AZ$7)))</f>
        <v>8.7218874999999987E-2</v>
      </c>
      <c r="V97" s="116">
        <f>IF($B$4=Base_Cenarios!$AW$5,Base_Cenarios!BA$5,(IF('Cenario_B.2.1'!$B$4=Base_Cenarios!$AW$6,Base_Cenarios!BA$6,Base_Cenarios!BA$7)))</f>
        <v>0.10553483874999998</v>
      </c>
      <c r="W97" s="141">
        <f>(IF($B$3=Base_Cenarios!$A$3,Base_Cenarios!L49,(IF('Cenario_B.2.1'!$B$3=Base_Cenarios!$Q$3,Base_Cenarios!AB49,Base_Cenarios!AR49))))*12</f>
        <v>0</v>
      </c>
      <c r="X97" s="141">
        <f>(IF($B$3=Base_Cenarios!$A$3,Base_Cenarios!M49,(IF('Cenario_B.2.1'!$B$3=Base_Cenarios!$Q$3,Base_Cenarios!AC49,Base_Cenarios!AS49))))*12</f>
        <v>0</v>
      </c>
      <c r="Y97" s="141">
        <f>(IF($B$3=Base_Cenarios!$A$3,Base_Cenarios!N49,(IF('Cenario_B.2.1'!$B$3=Base_Cenarios!$Q$3,Base_Cenarios!AD49,Base_Cenarios!AT49))))*12</f>
        <v>0</v>
      </c>
      <c r="Z97" s="141">
        <f>(IF($B$3=Base_Cenarios!$A$3,Base_Cenarios!O49,(IF('Cenario_B.2.1'!$B$3=Base_Cenarios!$Q$3,Base_Cenarios!AE49,Base_Cenarios!AU49))))*12</f>
        <v>0</v>
      </c>
      <c r="AA97" s="150">
        <f>IF($B$4=Base_Cenarios!$AW$5,Base_Cenarios!AX$5,(IF('Cenario_B.2.1'!$B$4=Base_Cenarios!$AW$6,Base_Cenarios!AX$6,Base_Cenarios!AX$7)))</f>
        <v>6.5949999999999995E-2</v>
      </c>
      <c r="AB97" s="150">
        <f>IF($B$4=Base_Cenarios!$AW$5,Base_Cenarios!AY$5,(IF('Cenario_B.2.1'!$B$4=Base_Cenarios!$AW$6,Base_Cenarios!AY$6,Base_Cenarios!AY$7)))</f>
        <v>7.5842499999999993E-2</v>
      </c>
      <c r="AC97" s="150">
        <f>IF($B$4=Base_Cenarios!$AW$5,Base_Cenarios!AZ$5,(IF('Cenario_B.2.1'!$B$4=Base_Cenarios!$AW$6,Base_Cenarios!AZ$6,Base_Cenarios!AZ$7)))</f>
        <v>8.7218874999999987E-2</v>
      </c>
      <c r="AD97" s="150">
        <f>IF($B$4=Base_Cenarios!$AW$5,Base_Cenarios!BA$5,(IF('Cenario_B.2.1'!$B$4=Base_Cenarios!$AW$6,Base_Cenarios!BA$6,Base_Cenarios!BA$7)))</f>
        <v>0.10553483874999998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(IF($B$3=Base_Cenarios!$A$3,Base_Cenarios!G50,(IF('Cenario_B.2.1'!$B$3=Base_Cenarios!$Q$3,Base_Cenarios!W50,Base_Cenarios!AM50))))*12.1667</f>
        <v>0</v>
      </c>
      <c r="C98" s="111">
        <f>(IF($B$3=Base_Cenarios!$A$3,Base_Cenarios!H50,(IF('Cenario_B.2.1'!$B$3=Base_Cenarios!$Q$3,Base_Cenarios!X50,Base_Cenarios!AN50))))*12.1667</f>
        <v>0</v>
      </c>
      <c r="D98" s="111">
        <f>(IF($B$3=Base_Cenarios!$A$3,Base_Cenarios!I50,(IF('Cenario_B.2.1'!$B$3=Base_Cenarios!$Q$3,Base_Cenarios!Y50,Base_Cenarios!AO50))))*12.1667</f>
        <v>0</v>
      </c>
      <c r="E98" s="111">
        <f>(IF($B$3=Base_Cenarios!$A$3,Base_Cenarios!J50,(IF('Cenario_B.2.1'!$B$3=Base_Cenarios!$Q$3,Base_Cenarios!Z50,Base_Cenarios!AP50))))*12.1667</f>
        <v>0</v>
      </c>
      <c r="F98" s="112">
        <v>1</v>
      </c>
      <c r="G98" s="114">
        <f>IF($B$4=Base_Cenarios!$AW$5,Base_Cenarios!AX$5,(IF('Cenario_B.2.1'!$B$4=Base_Cenarios!$AW$6,Base_Cenarios!AX$6,Base_Cenarios!AX$7)))</f>
        <v>6.5949999999999995E-2</v>
      </c>
      <c r="H98" s="114">
        <f>IF($B$4=Base_Cenarios!$AW$5,Base_Cenarios!AY$5,(IF('Cenario_B.2.1'!$B$4=Base_Cenarios!$AW$6,Base_Cenarios!AY$6,Base_Cenarios!AY$7)))</f>
        <v>7.5842499999999993E-2</v>
      </c>
      <c r="I98" s="114">
        <f>IF($B$4=Base_Cenarios!$AW$5,Base_Cenarios!AZ$5,(IF('Cenario_B.2.1'!$B$4=Base_Cenarios!$AW$6,Base_Cenarios!AZ$6,Base_Cenarios!AZ$7)))</f>
        <v>8.7218874999999987E-2</v>
      </c>
      <c r="J98" s="114">
        <f>IF($B$4=Base_Cenarios!$AW$5,Base_Cenarios!BA$5,(IF('Cenario_B.2.1'!$B$4=Base_Cenarios!$AW$6,Base_Cenarios!BA$6,Base_Cenarios!BA$7)))</f>
        <v>0.10553483874999998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IF($B$4=Base_Cenarios!$AW$5,Base_Cenarios!AX$5,(IF('Cenario_B.2.1'!$B$4=Base_Cenarios!$AW$6,Base_Cenarios!AX$6,Base_Cenarios!AX$7)))</f>
        <v>6.5949999999999995E-2</v>
      </c>
      <c r="T98" s="116">
        <f>IF($B$4=Base_Cenarios!$AW$5,Base_Cenarios!AY$5,(IF('Cenario_B.2.1'!$B$4=Base_Cenarios!$AW$6,Base_Cenarios!AY$6,Base_Cenarios!AY$7)))</f>
        <v>7.5842499999999993E-2</v>
      </c>
      <c r="U98" s="116">
        <f>IF($B$4=Base_Cenarios!$AW$5,Base_Cenarios!AZ$5,(IF('Cenario_B.2.1'!$B$4=Base_Cenarios!$AW$6,Base_Cenarios!AZ$6,Base_Cenarios!AZ$7)))</f>
        <v>8.7218874999999987E-2</v>
      </c>
      <c r="V98" s="116">
        <f>IF($B$4=Base_Cenarios!$AW$5,Base_Cenarios!BA$5,(IF('Cenario_B.2.1'!$B$4=Base_Cenarios!$AW$6,Base_Cenarios!BA$6,Base_Cenarios!BA$7)))</f>
        <v>0.10553483874999998</v>
      </c>
      <c r="W98" s="141">
        <f>(IF($B$3=Base_Cenarios!$A$3,Base_Cenarios!L50,(IF('Cenario_B.2.1'!$B$3=Base_Cenarios!$Q$3,Base_Cenarios!AB50,Base_Cenarios!AR50))))*12</f>
        <v>0</v>
      </c>
      <c r="X98" s="141">
        <f>(IF($B$3=Base_Cenarios!$A$3,Base_Cenarios!M50,(IF('Cenario_B.2.1'!$B$3=Base_Cenarios!$Q$3,Base_Cenarios!AC50,Base_Cenarios!AS50))))*12</f>
        <v>0</v>
      </c>
      <c r="Y98" s="141">
        <f>(IF($B$3=Base_Cenarios!$A$3,Base_Cenarios!N50,(IF('Cenario_B.2.1'!$B$3=Base_Cenarios!$Q$3,Base_Cenarios!AD50,Base_Cenarios!AT50))))*12</f>
        <v>0</v>
      </c>
      <c r="Z98" s="141">
        <f>(IF($B$3=Base_Cenarios!$A$3,Base_Cenarios!O50,(IF('Cenario_B.2.1'!$B$3=Base_Cenarios!$Q$3,Base_Cenarios!AE50,Base_Cenarios!AU50))))*12</f>
        <v>0</v>
      </c>
      <c r="AA98" s="150">
        <f>IF($B$4=Base_Cenarios!$AW$5,Base_Cenarios!AX$5,(IF('Cenario_B.2.1'!$B$4=Base_Cenarios!$AW$6,Base_Cenarios!AX$6,Base_Cenarios!AX$7)))</f>
        <v>6.5949999999999995E-2</v>
      </c>
      <c r="AB98" s="150">
        <f>IF($B$4=Base_Cenarios!$AW$5,Base_Cenarios!AY$5,(IF('Cenario_B.2.1'!$B$4=Base_Cenarios!$AW$6,Base_Cenarios!AY$6,Base_Cenarios!AY$7)))</f>
        <v>7.5842499999999993E-2</v>
      </c>
      <c r="AC98" s="150">
        <f>IF($B$4=Base_Cenarios!$AW$5,Base_Cenarios!AZ$5,(IF('Cenario_B.2.1'!$B$4=Base_Cenarios!$AW$6,Base_Cenarios!AZ$6,Base_Cenarios!AZ$7)))</f>
        <v>8.7218874999999987E-2</v>
      </c>
      <c r="AD98" s="150">
        <f>IF($B$4=Base_Cenarios!$AW$5,Base_Cenarios!BA$5,(IF('Cenario_B.2.1'!$B$4=Base_Cenarios!$AW$6,Base_Cenarios!BA$6,Base_Cenarios!BA$7)))</f>
        <v>0.10553483874999998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(IF($B$3=Base_Cenarios!$A$3,Base_Cenarios!G51,(IF('Cenario_B.2.1'!$B$3=Base_Cenarios!$Q$3,Base_Cenarios!W51,Base_Cenarios!AM51))))*12.1667</f>
        <v>64653621.132723287</v>
      </c>
      <c r="C99" s="111">
        <f>(IF($B$3=Base_Cenarios!$A$3,Base_Cenarios!H51,(IF('Cenario_B.2.1'!$B$3=Base_Cenarios!$Q$3,Base_Cenarios!X51,Base_Cenarios!AN51))))*12.1667</f>
        <v>55602114.174142033</v>
      </c>
      <c r="D99" s="111">
        <f>(IF($B$3=Base_Cenarios!$A$3,Base_Cenarios!I51,(IF('Cenario_B.2.1'!$B$3=Base_Cenarios!$Q$3,Base_Cenarios!Y51,Base_Cenarios!AO51))))*12.1667</f>
        <v>42257606.772347949</v>
      </c>
      <c r="E99" s="111">
        <f>(IF($B$3=Base_Cenarios!$A$3,Base_Cenarios!J51,(IF('Cenario_B.2.1'!$B$3=Base_Cenarios!$Q$3,Base_Cenarios!Z51,Base_Cenarios!AP51))))*12.1667</f>
        <v>31270629.011537477</v>
      </c>
      <c r="F99" s="112">
        <v>1</v>
      </c>
      <c r="G99" s="114">
        <f>IF($B$4=Base_Cenarios!$AW$5,Base_Cenarios!AX$5,(IF('Cenario_B.2.1'!$B$4=Base_Cenarios!$AW$6,Base_Cenarios!AX$6,Base_Cenarios!AX$7)))</f>
        <v>6.5949999999999995E-2</v>
      </c>
      <c r="H99" s="114">
        <f>IF($B$4=Base_Cenarios!$AW$5,Base_Cenarios!AY$5,(IF('Cenario_B.2.1'!$B$4=Base_Cenarios!$AW$6,Base_Cenarios!AY$6,Base_Cenarios!AY$7)))</f>
        <v>7.5842499999999993E-2</v>
      </c>
      <c r="I99" s="114">
        <f>IF($B$4=Base_Cenarios!$AW$5,Base_Cenarios!AZ$5,(IF('Cenario_B.2.1'!$B$4=Base_Cenarios!$AW$6,Base_Cenarios!AZ$6,Base_Cenarios!AZ$7)))</f>
        <v>8.7218874999999987E-2</v>
      </c>
      <c r="J99" s="114">
        <f>IF($B$4=Base_Cenarios!$AW$5,Base_Cenarios!BA$5,(IF('Cenario_B.2.1'!$B$4=Base_Cenarios!$AW$6,Base_Cenarios!BA$6,Base_Cenarios!BA$7)))</f>
        <v>0.10553483874999998</v>
      </c>
      <c r="K99" s="115">
        <f t="shared" si="37"/>
        <v>64653621.132723287</v>
      </c>
      <c r="L99" s="115">
        <f t="shared" si="37"/>
        <v>55602114.174142033</v>
      </c>
      <c r="M99" s="115">
        <f t="shared" si="37"/>
        <v>42257606.772347949</v>
      </c>
      <c r="N99" s="115">
        <f t="shared" si="37"/>
        <v>31270629.011537477</v>
      </c>
      <c r="O99" s="115">
        <f t="shared" si="43"/>
        <v>51722896.906178631</v>
      </c>
      <c r="P99" s="115">
        <f t="shared" si="38"/>
        <v>44481691.339313626</v>
      </c>
      <c r="Q99" s="115">
        <f t="shared" si="38"/>
        <v>33806085.41787836</v>
      </c>
      <c r="R99" s="115">
        <f t="shared" si="38"/>
        <v>25016503.209229983</v>
      </c>
      <c r="S99" s="116">
        <f>IF($B$4=Base_Cenarios!$AW$5,Base_Cenarios!AX$5,(IF('Cenario_B.2.1'!$B$4=Base_Cenarios!$AW$6,Base_Cenarios!AX$6,Base_Cenarios!AX$7)))</f>
        <v>6.5949999999999995E-2</v>
      </c>
      <c r="T99" s="116">
        <f>IF($B$4=Base_Cenarios!$AW$5,Base_Cenarios!AY$5,(IF('Cenario_B.2.1'!$B$4=Base_Cenarios!$AW$6,Base_Cenarios!AY$6,Base_Cenarios!AY$7)))</f>
        <v>7.5842499999999993E-2</v>
      </c>
      <c r="U99" s="116">
        <f>IF($B$4=Base_Cenarios!$AW$5,Base_Cenarios!AZ$5,(IF('Cenario_B.2.1'!$B$4=Base_Cenarios!$AW$6,Base_Cenarios!AZ$6,Base_Cenarios!AZ$7)))</f>
        <v>8.7218874999999987E-2</v>
      </c>
      <c r="V99" s="116">
        <f>IF($B$4=Base_Cenarios!$AW$5,Base_Cenarios!BA$5,(IF('Cenario_B.2.1'!$B$4=Base_Cenarios!$AW$6,Base_Cenarios!BA$6,Base_Cenarios!BA$7)))</f>
        <v>0.10553483874999998</v>
      </c>
      <c r="W99" s="141">
        <f>(IF($B$3=Base_Cenarios!$A$3,Base_Cenarios!L51,(IF('Cenario_B.2.1'!$B$3=Base_Cenarios!$Q$3,Base_Cenarios!AB51,Base_Cenarios!AR51))))*12</f>
        <v>8604525.9571199995</v>
      </c>
      <c r="X99" s="141">
        <f>(IF($B$3=Base_Cenarios!$A$3,Base_Cenarios!M51,(IF('Cenario_B.2.1'!$B$3=Base_Cenarios!$Q$3,Base_Cenarios!AC51,Base_Cenarios!AS51))))*12</f>
        <v>8604525.9571199995</v>
      </c>
      <c r="Y99" s="141">
        <f>(IF($B$3=Base_Cenarios!$A$3,Base_Cenarios!N51,(IF('Cenario_B.2.1'!$B$3=Base_Cenarios!$Q$3,Base_Cenarios!AD51,Base_Cenarios!AT51))))*12</f>
        <v>8604525.9571199995</v>
      </c>
      <c r="Z99" s="141">
        <f>(IF($B$3=Base_Cenarios!$A$3,Base_Cenarios!O51,(IF('Cenario_B.2.1'!$B$3=Base_Cenarios!$Q$3,Base_Cenarios!AE51,Base_Cenarios!AU51))))*12</f>
        <v>8604525.9571199995</v>
      </c>
      <c r="AA99" s="150">
        <f>IF($B$4=Base_Cenarios!$AW$5,Base_Cenarios!AX$5,(IF('Cenario_B.2.1'!$B$4=Base_Cenarios!$AW$6,Base_Cenarios!AX$6,Base_Cenarios!AX$7)))</f>
        <v>6.5949999999999995E-2</v>
      </c>
      <c r="AB99" s="150">
        <f>IF($B$4=Base_Cenarios!$AW$5,Base_Cenarios!AY$5,(IF('Cenario_B.2.1'!$B$4=Base_Cenarios!$AW$6,Base_Cenarios!AY$6,Base_Cenarios!AY$7)))</f>
        <v>7.5842499999999993E-2</v>
      </c>
      <c r="AC99" s="150">
        <f>IF($B$4=Base_Cenarios!$AW$5,Base_Cenarios!AZ$5,(IF('Cenario_B.2.1'!$B$4=Base_Cenarios!$AW$6,Base_Cenarios!AZ$6,Base_Cenarios!AZ$7)))</f>
        <v>8.7218874999999987E-2</v>
      </c>
      <c r="AD99" s="150">
        <f>IF($B$4=Base_Cenarios!$AW$5,Base_Cenarios!BA$5,(IF('Cenario_B.2.1'!$B$4=Base_Cenarios!$AW$6,Base_Cenarios!BA$6,Base_Cenarios!BA$7)))</f>
        <v>0.10553483874999998</v>
      </c>
      <c r="AE99" s="149">
        <v>1</v>
      </c>
      <c r="AF99" s="118">
        <f t="shared" si="39"/>
        <v>4263906.3137031002</v>
      </c>
      <c r="AG99" s="118">
        <f t="shared" si="39"/>
        <v>4217003.3442523666</v>
      </c>
      <c r="AH99" s="118">
        <f t="shared" si="39"/>
        <v>3685660.9228765685</v>
      </c>
      <c r="AI99" s="118">
        <f t="shared" si="39"/>
        <v>3300140.790343679</v>
      </c>
      <c r="AJ99" s="118">
        <f>IF(K99&gt;0,(K99-O99)*S99*(B99/K99),0)</f>
        <v>852781.26274061995</v>
      </c>
      <c r="AK99" s="118">
        <f t="shared" si="40"/>
        <v>843400.66885047336</v>
      </c>
      <c r="AL99" s="118">
        <f t="shared" si="40"/>
        <v>737132.1845753137</v>
      </c>
      <c r="AM99" s="118">
        <f t="shared" si="40"/>
        <v>660028.15806873562</v>
      </c>
      <c r="AN99" s="118">
        <f t="shared" si="44"/>
        <v>567468.48687206395</v>
      </c>
      <c r="AO99" s="118">
        <f t="shared" si="41"/>
        <v>652588.75990287354</v>
      </c>
      <c r="AP99" s="118">
        <f t="shared" si="41"/>
        <v>750477.07388830453</v>
      </c>
      <c r="AQ99" s="118">
        <f t="shared" si="41"/>
        <v>908077.25940484845</v>
      </c>
      <c r="AR99" s="118">
        <f t="shared" si="42"/>
        <v>5684156.0633157846</v>
      </c>
      <c r="AS99" s="118">
        <f t="shared" si="42"/>
        <v>5712992.7730057137</v>
      </c>
      <c r="AT99" s="118">
        <f t="shared" si="42"/>
        <v>5173270.1813401869</v>
      </c>
      <c r="AU99" s="118">
        <f t="shared" si="42"/>
        <v>4868246.2078172639</v>
      </c>
    </row>
    <row r="100" spans="1:47">
      <c r="A100" s="87" t="s">
        <v>15</v>
      </c>
      <c r="B100" s="111">
        <f>(IF($B$3=Base_Cenarios!$A$3,Base_Cenarios!G52,(IF('Cenario_B.2.1'!$B$3=Base_Cenarios!$Q$3,Base_Cenarios!W52,Base_Cenarios!AM52))))*12.1667</f>
        <v>0</v>
      </c>
      <c r="C100" s="111">
        <f>(IF($B$3=Base_Cenarios!$A$3,Base_Cenarios!H52,(IF('Cenario_B.2.1'!$B$3=Base_Cenarios!$Q$3,Base_Cenarios!X52,Base_Cenarios!AN52))))*12.1667</f>
        <v>0</v>
      </c>
      <c r="D100" s="111">
        <f>(IF($B$3=Base_Cenarios!$A$3,Base_Cenarios!I52,(IF('Cenario_B.2.1'!$B$3=Base_Cenarios!$Q$3,Base_Cenarios!Y52,Base_Cenarios!AO52))))*12.1667</f>
        <v>0</v>
      </c>
      <c r="E100" s="111">
        <f>(IF($B$3=Base_Cenarios!$A$3,Base_Cenarios!J52,(IF('Cenario_B.2.1'!$B$3=Base_Cenarios!$Q$3,Base_Cenarios!Z52,Base_Cenarios!AP52))))*12.1667</f>
        <v>0</v>
      </c>
      <c r="F100" s="112">
        <v>1</v>
      </c>
      <c r="G100" s="114">
        <f>IF($B$4=Base_Cenarios!$AW$5,Base_Cenarios!AX$5,(IF('Cenario_B.2.1'!$B$4=Base_Cenarios!$AW$6,Base_Cenarios!AX$6,Base_Cenarios!AX$7)))</f>
        <v>6.5949999999999995E-2</v>
      </c>
      <c r="H100" s="114">
        <f>IF($B$4=Base_Cenarios!$AW$5,Base_Cenarios!AY$5,(IF('Cenario_B.2.1'!$B$4=Base_Cenarios!$AW$6,Base_Cenarios!AY$6,Base_Cenarios!AY$7)))</f>
        <v>7.5842499999999993E-2</v>
      </c>
      <c r="I100" s="114">
        <f>IF($B$4=Base_Cenarios!$AW$5,Base_Cenarios!AZ$5,(IF('Cenario_B.2.1'!$B$4=Base_Cenarios!$AW$6,Base_Cenarios!AZ$6,Base_Cenarios!AZ$7)))</f>
        <v>8.7218874999999987E-2</v>
      </c>
      <c r="J100" s="114">
        <f>IF($B$4=Base_Cenarios!$AW$5,Base_Cenarios!BA$5,(IF('Cenario_B.2.1'!$B$4=Base_Cenarios!$AW$6,Base_Cenarios!BA$6,Base_Cenarios!BA$7)))</f>
        <v>0.10553483874999998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IF($B$4=Base_Cenarios!$AW$5,Base_Cenarios!AX$5,(IF('Cenario_B.2.1'!$B$4=Base_Cenarios!$AW$6,Base_Cenarios!AX$6,Base_Cenarios!AX$7)))</f>
        <v>6.5949999999999995E-2</v>
      </c>
      <c r="T100" s="116">
        <f>IF($B$4=Base_Cenarios!$AW$5,Base_Cenarios!AY$5,(IF('Cenario_B.2.1'!$B$4=Base_Cenarios!$AW$6,Base_Cenarios!AY$6,Base_Cenarios!AY$7)))</f>
        <v>7.5842499999999993E-2</v>
      </c>
      <c r="U100" s="116">
        <f>IF($B$4=Base_Cenarios!$AW$5,Base_Cenarios!AZ$5,(IF('Cenario_B.2.1'!$B$4=Base_Cenarios!$AW$6,Base_Cenarios!AZ$6,Base_Cenarios!AZ$7)))</f>
        <v>8.7218874999999987E-2</v>
      </c>
      <c r="V100" s="116">
        <f>IF($B$4=Base_Cenarios!$AW$5,Base_Cenarios!BA$5,(IF('Cenario_B.2.1'!$B$4=Base_Cenarios!$AW$6,Base_Cenarios!BA$6,Base_Cenarios!BA$7)))</f>
        <v>0.10553483874999998</v>
      </c>
      <c r="W100" s="141">
        <f>(IF($B$3=Base_Cenarios!$A$3,Base_Cenarios!L52,(IF('Cenario_B.2.1'!$B$3=Base_Cenarios!$Q$3,Base_Cenarios!AB52,Base_Cenarios!AR52))))*12</f>
        <v>0</v>
      </c>
      <c r="X100" s="141">
        <f>(IF($B$3=Base_Cenarios!$A$3,Base_Cenarios!M52,(IF('Cenario_B.2.1'!$B$3=Base_Cenarios!$Q$3,Base_Cenarios!AC52,Base_Cenarios!AS52))))*12</f>
        <v>0</v>
      </c>
      <c r="Y100" s="141">
        <f>(IF($B$3=Base_Cenarios!$A$3,Base_Cenarios!N52,(IF('Cenario_B.2.1'!$B$3=Base_Cenarios!$Q$3,Base_Cenarios!AD52,Base_Cenarios!AT52))))*12</f>
        <v>0</v>
      </c>
      <c r="Z100" s="141">
        <f>(IF($B$3=Base_Cenarios!$A$3,Base_Cenarios!O52,(IF('Cenario_B.2.1'!$B$3=Base_Cenarios!$Q$3,Base_Cenarios!AE52,Base_Cenarios!AU52))))*12</f>
        <v>0</v>
      </c>
      <c r="AA100" s="150">
        <f>IF($B$4=Base_Cenarios!$AW$5,Base_Cenarios!AX$5,(IF('Cenario_B.2.1'!$B$4=Base_Cenarios!$AW$6,Base_Cenarios!AX$6,Base_Cenarios!AX$7)))</f>
        <v>6.5949999999999995E-2</v>
      </c>
      <c r="AB100" s="150">
        <f>IF($B$4=Base_Cenarios!$AW$5,Base_Cenarios!AY$5,(IF('Cenario_B.2.1'!$B$4=Base_Cenarios!$AW$6,Base_Cenarios!AY$6,Base_Cenarios!AY$7)))</f>
        <v>7.5842499999999993E-2</v>
      </c>
      <c r="AC100" s="150">
        <f>IF($B$4=Base_Cenarios!$AW$5,Base_Cenarios!AZ$5,(IF('Cenario_B.2.1'!$B$4=Base_Cenarios!$AW$6,Base_Cenarios!AZ$6,Base_Cenarios!AZ$7)))</f>
        <v>8.7218874999999987E-2</v>
      </c>
      <c r="AD100" s="150">
        <f>IF($B$4=Base_Cenarios!$AW$5,Base_Cenarios!BA$5,(IF('Cenario_B.2.1'!$B$4=Base_Cenarios!$AW$6,Base_Cenarios!BA$6,Base_Cenarios!BA$7)))</f>
        <v>0.10553483874999998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(IF($B$3=Base_Cenarios!$A$3,Base_Cenarios!G53,(IF('Cenario_B.2.1'!$B$3=Base_Cenarios!$Q$3,Base_Cenarios!W53,Base_Cenarios!AM53))))*12.1667</f>
        <v>0</v>
      </c>
      <c r="C101" s="111">
        <f>(IF($B$3=Base_Cenarios!$A$3,Base_Cenarios!H53,(IF('Cenario_B.2.1'!$B$3=Base_Cenarios!$Q$3,Base_Cenarios!X53,Base_Cenarios!AN53))))*12.1667</f>
        <v>0</v>
      </c>
      <c r="D101" s="111">
        <f>(IF($B$3=Base_Cenarios!$A$3,Base_Cenarios!I53,(IF('Cenario_B.2.1'!$B$3=Base_Cenarios!$Q$3,Base_Cenarios!Y53,Base_Cenarios!AO53))))*12.1667</f>
        <v>0</v>
      </c>
      <c r="E101" s="111">
        <f>(IF($B$3=Base_Cenarios!$A$3,Base_Cenarios!J53,(IF('Cenario_B.2.1'!$B$3=Base_Cenarios!$Q$3,Base_Cenarios!Z53,Base_Cenarios!AP53))))*12.1667</f>
        <v>0</v>
      </c>
      <c r="F101" s="112">
        <v>1</v>
      </c>
      <c r="G101" s="114">
        <f>IF($B$4=Base_Cenarios!$AW$5,Base_Cenarios!AX$5,(IF('Cenario_B.2.1'!$B$4=Base_Cenarios!$AW$6,Base_Cenarios!AX$6,Base_Cenarios!AX$7)))</f>
        <v>6.5949999999999995E-2</v>
      </c>
      <c r="H101" s="114">
        <f>IF($B$4=Base_Cenarios!$AW$5,Base_Cenarios!AY$5,(IF('Cenario_B.2.1'!$B$4=Base_Cenarios!$AW$6,Base_Cenarios!AY$6,Base_Cenarios!AY$7)))</f>
        <v>7.5842499999999993E-2</v>
      </c>
      <c r="I101" s="114">
        <f>IF($B$4=Base_Cenarios!$AW$5,Base_Cenarios!AZ$5,(IF('Cenario_B.2.1'!$B$4=Base_Cenarios!$AW$6,Base_Cenarios!AZ$6,Base_Cenarios!AZ$7)))</f>
        <v>8.7218874999999987E-2</v>
      </c>
      <c r="J101" s="114">
        <f>IF($B$4=Base_Cenarios!$AW$5,Base_Cenarios!BA$5,(IF('Cenario_B.2.1'!$B$4=Base_Cenarios!$AW$6,Base_Cenarios!BA$6,Base_Cenarios!BA$7)))</f>
        <v>0.10553483874999998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IF($B$4=Base_Cenarios!$AW$5,Base_Cenarios!AX$5,(IF('Cenario_B.2.1'!$B$4=Base_Cenarios!$AW$6,Base_Cenarios!AX$6,Base_Cenarios!AX$7)))</f>
        <v>6.5949999999999995E-2</v>
      </c>
      <c r="T101" s="116">
        <f>IF($B$4=Base_Cenarios!$AW$5,Base_Cenarios!AY$5,(IF('Cenario_B.2.1'!$B$4=Base_Cenarios!$AW$6,Base_Cenarios!AY$6,Base_Cenarios!AY$7)))</f>
        <v>7.5842499999999993E-2</v>
      </c>
      <c r="U101" s="116">
        <f>IF($B$4=Base_Cenarios!$AW$5,Base_Cenarios!AZ$5,(IF('Cenario_B.2.1'!$B$4=Base_Cenarios!$AW$6,Base_Cenarios!AZ$6,Base_Cenarios!AZ$7)))</f>
        <v>8.7218874999999987E-2</v>
      </c>
      <c r="V101" s="116">
        <f>IF($B$4=Base_Cenarios!$AW$5,Base_Cenarios!BA$5,(IF('Cenario_B.2.1'!$B$4=Base_Cenarios!$AW$6,Base_Cenarios!BA$6,Base_Cenarios!BA$7)))</f>
        <v>0.10553483874999998</v>
      </c>
      <c r="W101" s="141">
        <f>(IF($B$3=Base_Cenarios!$A$3,Base_Cenarios!L53,(IF('Cenario_B.2.1'!$B$3=Base_Cenarios!$Q$3,Base_Cenarios!AB53,Base_Cenarios!AR53))))*12</f>
        <v>0</v>
      </c>
      <c r="X101" s="141">
        <f>(IF($B$3=Base_Cenarios!$A$3,Base_Cenarios!M53,(IF('Cenario_B.2.1'!$B$3=Base_Cenarios!$Q$3,Base_Cenarios!AC53,Base_Cenarios!AS53))))*12</f>
        <v>0</v>
      </c>
      <c r="Y101" s="141">
        <f>(IF($B$3=Base_Cenarios!$A$3,Base_Cenarios!N53,(IF('Cenario_B.2.1'!$B$3=Base_Cenarios!$Q$3,Base_Cenarios!AD53,Base_Cenarios!AT53))))*12</f>
        <v>0</v>
      </c>
      <c r="Z101" s="141">
        <f>(IF($B$3=Base_Cenarios!$A$3,Base_Cenarios!O53,(IF('Cenario_B.2.1'!$B$3=Base_Cenarios!$Q$3,Base_Cenarios!AE53,Base_Cenarios!AU53))))*12</f>
        <v>0</v>
      </c>
      <c r="AA101" s="150">
        <f>IF($B$4=Base_Cenarios!$AW$5,Base_Cenarios!AX$5,(IF('Cenario_B.2.1'!$B$4=Base_Cenarios!$AW$6,Base_Cenarios!AX$6,Base_Cenarios!AX$7)))</f>
        <v>6.5949999999999995E-2</v>
      </c>
      <c r="AB101" s="150">
        <f>IF($B$4=Base_Cenarios!$AW$5,Base_Cenarios!AY$5,(IF('Cenario_B.2.1'!$B$4=Base_Cenarios!$AW$6,Base_Cenarios!AY$6,Base_Cenarios!AY$7)))</f>
        <v>7.5842499999999993E-2</v>
      </c>
      <c r="AC101" s="150">
        <f>IF($B$4=Base_Cenarios!$AW$5,Base_Cenarios!AZ$5,(IF('Cenario_B.2.1'!$B$4=Base_Cenarios!$AW$6,Base_Cenarios!AZ$6,Base_Cenarios!AZ$7)))</f>
        <v>8.7218874999999987E-2</v>
      </c>
      <c r="AD101" s="150">
        <f>IF($B$4=Base_Cenarios!$AW$5,Base_Cenarios!BA$5,(IF('Cenario_B.2.1'!$B$4=Base_Cenarios!$AW$6,Base_Cenarios!BA$6,Base_Cenarios!BA$7)))</f>
        <v>0.10553483874999998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4263906.3137031002</v>
      </c>
      <c r="AH102" s="132">
        <f t="shared" si="46"/>
        <v>4217003.3442523666</v>
      </c>
      <c r="AI102" s="132">
        <f t="shared" si="46"/>
        <v>3685660.9228765685</v>
      </c>
      <c r="AJ102" s="132">
        <f t="shared" si="46"/>
        <v>3300140.790343679</v>
      </c>
      <c r="AK102" s="132">
        <f t="shared" si="46"/>
        <v>852781.26274061995</v>
      </c>
      <c r="AL102" s="132">
        <f t="shared" si="46"/>
        <v>843400.66885047336</v>
      </c>
      <c r="AM102" s="132">
        <f t="shared" si="46"/>
        <v>737132.1845753137</v>
      </c>
      <c r="AN102" s="132">
        <f t="shared" si="46"/>
        <v>660028.15806873562</v>
      </c>
      <c r="AO102" s="132">
        <f t="shared" si="46"/>
        <v>567468.48687206395</v>
      </c>
      <c r="AP102" s="132">
        <f t="shared" si="46"/>
        <v>652588.75990287354</v>
      </c>
      <c r="AQ102" s="132">
        <f t="shared" si="46"/>
        <v>750477.07388830453</v>
      </c>
      <c r="AR102" s="132">
        <f t="shared" si="46"/>
        <v>908077.25940484845</v>
      </c>
      <c r="AS102" s="132">
        <f t="shared" si="46"/>
        <v>5684156.0633157846</v>
      </c>
      <c r="AT102" s="132">
        <f t="shared" si="46"/>
        <v>5712992.7730057137</v>
      </c>
      <c r="AU102" s="132">
        <f t="shared" si="46"/>
        <v>5173270.1813401869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showDropDown="1" showInputMessage="1" showErrorMessage="1" sqref="E4:G4" xr:uid="{8F9BA321-BE27-4FF4-A4ED-006095A3D50A}"/>
    <dataValidation type="list" allowBlank="1" showInputMessage="1" showErrorMessage="1" sqref="B3:D3" xr:uid="{6228BAC9-6C63-496B-A426-FA2BDC2BFF99}">
      <formula1>"Situação 1,Situação 2,Situação 3"</formula1>
    </dataValidation>
    <dataValidation type="list" allowBlank="1" showInputMessage="1" showErrorMessage="1" sqref="B4:D4" xr:uid="{86CC91C2-DBD8-463E-AFDC-933485F4128F}">
      <formula1>"PPU 1,PPU 2,PPU 3"</formula1>
    </dataValidation>
    <dataValidation type="list" allowBlank="1" showInputMessage="1" showErrorMessage="1" sqref="E3:F3" xr:uid="{8D61F918-B993-4F48-85CC-C7D1420F388D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1EEB-BAFD-4D75-AB12-AE58C40D3FB5}">
  <dimension ref="A1:BA102"/>
  <sheetViews>
    <sheetView zoomScale="80" zoomScaleNormal="80" workbookViewId="0">
      <selection activeCell="B4" sqref="B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83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0</v>
      </c>
      <c r="K9" s="130">
        <f t="shared" ref="K9:M14" si="2">AS72</f>
        <v>0</v>
      </c>
      <c r="L9" s="130">
        <f t="shared" si="2"/>
        <v>0</v>
      </c>
      <c r="M9" s="130">
        <f t="shared" si="2"/>
        <v>0</v>
      </c>
      <c r="N9" s="131">
        <f>Z84</f>
        <v>0</v>
      </c>
      <c r="O9" s="131">
        <f t="shared" ref="O9:Q14" si="3">AA84</f>
        <v>0</v>
      </c>
      <c r="P9" s="131">
        <f t="shared" si="3"/>
        <v>0</v>
      </c>
      <c r="Q9" s="131">
        <f t="shared" si="3"/>
        <v>0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10919.052827131267</v>
      </c>
      <c r="C10" s="130">
        <f t="shared" si="0"/>
        <v>10448.697285097369</v>
      </c>
      <c r="D10" s="130">
        <f t="shared" si="0"/>
        <v>9914.8807794062232</v>
      </c>
      <c r="E10" s="130">
        <f t="shared" si="0"/>
        <v>10032.384041517265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0</v>
      </c>
      <c r="O10" s="131">
        <f t="shared" si="3"/>
        <v>0</v>
      </c>
      <c r="P10" s="131">
        <f t="shared" si="3"/>
        <v>0</v>
      </c>
      <c r="Q10" s="131">
        <f t="shared" si="3"/>
        <v>0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0</v>
      </c>
      <c r="C11" s="130">
        <f t="shared" si="0"/>
        <v>0</v>
      </c>
      <c r="D11" s="130">
        <f t="shared" si="0"/>
        <v>0</v>
      </c>
      <c r="E11" s="130">
        <f t="shared" si="0"/>
        <v>0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0</v>
      </c>
      <c r="O11" s="131">
        <f t="shared" si="3"/>
        <v>0</v>
      </c>
      <c r="P11" s="131">
        <f t="shared" si="3"/>
        <v>0</v>
      </c>
      <c r="Q11" s="131">
        <f t="shared" si="3"/>
        <v>0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5955727.7905369215</v>
      </c>
      <c r="C12" s="130">
        <f t="shared" si="0"/>
        <v>6292007.5652491432</v>
      </c>
      <c r="D12" s="130">
        <f t="shared" si="0"/>
        <v>6587869.0420698952</v>
      </c>
      <c r="E12" s="130">
        <f t="shared" si="0"/>
        <v>6597031.0520001072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1553108.6954757639</v>
      </c>
      <c r="K12" s="130">
        <f t="shared" si="2"/>
        <v>1628715.2844840211</v>
      </c>
      <c r="L12" s="130">
        <f t="shared" si="2"/>
        <v>1708013.1263944057</v>
      </c>
      <c r="M12" s="130">
        <f t="shared" si="2"/>
        <v>1923640.6053578134</v>
      </c>
      <c r="N12" s="131">
        <f t="shared" si="7"/>
        <v>465.97447663890409</v>
      </c>
      <c r="O12" s="131">
        <f t="shared" si="3"/>
        <v>510.52757622015434</v>
      </c>
      <c r="P12" s="131">
        <f>AB87</f>
        <v>553.20155387783961</v>
      </c>
      <c r="Q12" s="131">
        <f t="shared" si="3"/>
        <v>609.72742310280773</v>
      </c>
      <c r="R12" s="130">
        <f t="shared" si="8"/>
        <v>7244174.6341424063</v>
      </c>
      <c r="S12" s="130">
        <f t="shared" si="4"/>
        <v>6578157.9883495979</v>
      </c>
      <c r="T12" s="130">
        <f t="shared" si="4"/>
        <v>5381749.6710676095</v>
      </c>
      <c r="U12" s="130">
        <f t="shared" si="4"/>
        <v>4348715.9748026812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9402.5177122519253</v>
      </c>
      <c r="C13" s="130">
        <f t="shared" si="0"/>
        <v>9964.6786936182161</v>
      </c>
      <c r="D13" s="130">
        <f t="shared" si="0"/>
        <v>10485.154459151512</v>
      </c>
      <c r="E13" s="130">
        <f t="shared" si="0"/>
        <v>10425.705425042344</v>
      </c>
      <c r="F13" s="130">
        <f t="shared" si="5"/>
        <v>187451.32208714413</v>
      </c>
      <c r="G13" s="130">
        <f t="shared" si="1"/>
        <v>245991.74614335244</v>
      </c>
      <c r="H13" s="130">
        <f t="shared" si="1"/>
        <v>317497.08681321098</v>
      </c>
      <c r="I13" s="130">
        <f t="shared" si="1"/>
        <v>177699.99598182627</v>
      </c>
      <c r="J13" s="130">
        <f t="shared" si="6"/>
        <v>0</v>
      </c>
      <c r="K13" s="130">
        <f t="shared" si="2"/>
        <v>0</v>
      </c>
      <c r="L13" s="130">
        <f t="shared" si="2"/>
        <v>0</v>
      </c>
      <c r="M13" s="130">
        <f t="shared" si="2"/>
        <v>0</v>
      </c>
      <c r="N13" s="131">
        <f t="shared" si="7"/>
        <v>482.30123386962339</v>
      </c>
      <c r="O13" s="131">
        <f t="shared" si="3"/>
        <v>529.70968507509724</v>
      </c>
      <c r="P13" s="131">
        <f t="shared" si="3"/>
        <v>570.79266414715346</v>
      </c>
      <c r="Q13" s="131">
        <f t="shared" si="3"/>
        <v>627.22247021220539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158329.64836295991</v>
      </c>
      <c r="C14" s="130">
        <f t="shared" si="0"/>
        <v>170821.11006388222</v>
      </c>
      <c r="D14" s="130">
        <f t="shared" si="0"/>
        <v>182480.58965734934</v>
      </c>
      <c r="E14" s="130">
        <f t="shared" si="0"/>
        <v>191531.50369850028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8216.3470704782467</v>
      </c>
      <c r="K14" s="130">
        <f t="shared" si="2"/>
        <v>8790.7309544046875</v>
      </c>
      <c r="L14" s="130">
        <f t="shared" si="2"/>
        <v>9268.8738631803171</v>
      </c>
      <c r="M14" s="130">
        <f t="shared" si="2"/>
        <v>10118.001454143068</v>
      </c>
      <c r="N14" s="131">
        <f t="shared" si="7"/>
        <v>631.00710378184931</v>
      </c>
      <c r="O14" s="131">
        <f t="shared" si="3"/>
        <v>689.52268777332222</v>
      </c>
      <c r="P14" s="131">
        <f t="shared" si="3"/>
        <v>747.66638600386955</v>
      </c>
      <c r="Q14" s="131">
        <f t="shared" si="3"/>
        <v>816.88769682461441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6134379.0094392644</v>
      </c>
      <c r="C15" s="132">
        <f t="shared" ref="C15:U15" si="9">SUM(C9:C14)</f>
        <v>6483242.0512917414</v>
      </c>
      <c r="D15" s="132">
        <f t="shared" si="9"/>
        <v>6790749.6669658022</v>
      </c>
      <c r="E15" s="132">
        <f t="shared" si="9"/>
        <v>6809020.6451651668</v>
      </c>
      <c r="F15" s="132">
        <f t="shared" si="9"/>
        <v>187451.32208714413</v>
      </c>
      <c r="G15" s="132">
        <f t="shared" si="9"/>
        <v>245991.74614335244</v>
      </c>
      <c r="H15" s="132">
        <f t="shared" si="9"/>
        <v>317497.08681321098</v>
      </c>
      <c r="I15" s="132">
        <f t="shared" si="9"/>
        <v>177699.99598182627</v>
      </c>
      <c r="J15" s="132">
        <f t="shared" si="9"/>
        <v>1561325.042546242</v>
      </c>
      <c r="K15" s="132">
        <f t="shared" si="9"/>
        <v>1637506.0154384258</v>
      </c>
      <c r="L15" s="132">
        <f t="shared" si="9"/>
        <v>1717282.0002575861</v>
      </c>
      <c r="M15" s="132">
        <f t="shared" si="9"/>
        <v>1933758.6068119565</v>
      </c>
      <c r="N15" s="132">
        <f t="shared" si="9"/>
        <v>1579.2828142903768</v>
      </c>
      <c r="O15" s="132">
        <f t="shared" si="9"/>
        <v>1729.7599490685739</v>
      </c>
      <c r="P15" s="132">
        <f t="shared" si="9"/>
        <v>1871.6606040288627</v>
      </c>
      <c r="Q15" s="132">
        <f t="shared" si="9"/>
        <v>2053.8375901396275</v>
      </c>
      <c r="R15" s="132">
        <f t="shared" si="9"/>
        <v>7244174.6341424063</v>
      </c>
      <c r="S15" s="132">
        <f t="shared" si="9"/>
        <v>6578157.9883495979</v>
      </c>
      <c r="T15" s="132">
        <f t="shared" si="9"/>
        <v>5381749.6710676095</v>
      </c>
      <c r="U15" s="132">
        <f t="shared" si="9"/>
        <v>4348715.9748026812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0</v>
      </c>
      <c r="K20" s="89">
        <f>IF(Renda_Futura!K6&gt;0,K9/Renda_Futura!K6,0)</f>
        <v>0</v>
      </c>
      <c r="L20" s="89">
        <f>IF(Renda_Futura!L6&gt;0,L9/Renda_Futura!L6,0)</f>
        <v>0</v>
      </c>
      <c r="M20" s="89">
        <f>IF(Renda_Futura!M6&gt;0,M9/Renda_Futura!M6,0)</f>
        <v>0</v>
      </c>
      <c r="N20" s="89">
        <f>IF(Renda_Futura!N6&gt;0,N9/Renda_Futura!N6,0)</f>
        <v>0</v>
      </c>
      <c r="O20" s="89">
        <f>IF(Renda_Futura!O6&gt;0,O9/Renda_Futura!O6,0)</f>
        <v>0</v>
      </c>
      <c r="P20" s="89">
        <f>IF(Renda_Futura!P6&gt;0,P9/Renda_Futura!P6,0)</f>
        <v>0</v>
      </c>
      <c r="Q20" s="89">
        <f>IF(Renda_Futura!Q6&gt;0,Q9/Renda_Futura!Q6,0)</f>
        <v>0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7.2868780722332692E-4</v>
      </c>
      <c r="C21" s="89">
        <f>IF(Renda_Futura!C7&gt;0,C10/Renda_Futura!C7,0)</f>
        <v>5.624735199114151E-4</v>
      </c>
      <c r="D21" s="89">
        <f>IF(Renda_Futura!D7&gt;0,D10/Renda_Futura!D7,0)</f>
        <v>4.3627362123063723E-4</v>
      </c>
      <c r="E21" s="89">
        <f>IF(Renda_Futura!E7&gt;0,E10/Renda_Futura!E7,0)</f>
        <v>3.1268167471271813E-4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0</v>
      </c>
      <c r="O21" s="89">
        <f>IF(Renda_Futura!O7&gt;0,O10/Renda_Futura!O7,0)</f>
        <v>0</v>
      </c>
      <c r="P21" s="89">
        <f>IF(Renda_Futura!P7&gt;0,P10/Renda_Futura!P7,0)</f>
        <v>0</v>
      </c>
      <c r="Q21" s="89">
        <f>IF(Renda_Futura!Q7&gt;0,Q10/Renda_Futura!Q7,0)</f>
        <v>0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0</v>
      </c>
      <c r="O22" s="89">
        <f>IF(Renda_Futura!O8&gt;0,O11/Renda_Futura!O8,0)</f>
        <v>0</v>
      </c>
      <c r="P22" s="89">
        <f>IF(Renda_Futura!P8&gt;0,P11/Renda_Futura!P8,0)</f>
        <v>0</v>
      </c>
      <c r="Q22" s="89">
        <f>IF(Renda_Futura!Q8&gt;0,Q11/Renda_Futura!Q8,0)</f>
        <v>0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7.0064335565029792E-2</v>
      </c>
      <c r="C23" s="89">
        <f>IF(Renda_Futura!C9&gt;0,C12/Renda_Futura!C9,0)</f>
        <v>5.9708313288816137E-2</v>
      </c>
      <c r="D23" s="89">
        <f>IF(Renda_Futura!D9&gt;0,D12/Renda_Futura!D9,0)</f>
        <v>5.1100135059859421E-2</v>
      </c>
      <c r="E23" s="89">
        <f>IF(Renda_Futura!E9&gt;0,E12/Renda_Futura!E9,0)</f>
        <v>3.6245361976162731E-2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2.5338891183652827E-4</v>
      </c>
      <c r="K23" s="89">
        <f>IF(Renda_Futura!K9&gt;0,K12/Renda_Futura!K9,0)</f>
        <v>2.1960668533875979E-4</v>
      </c>
      <c r="L23" s="89">
        <f>IF(Renda_Futura!L9&gt;0,L12/Renda_Futura!L9,0)</f>
        <v>1.9032954904709619E-4</v>
      </c>
      <c r="M23" s="89">
        <f>IF(Renda_Futura!M9&gt;0,M12/Renda_Futura!M9,0)</f>
        <v>1.488594665640516E-4</v>
      </c>
      <c r="N23" s="89">
        <f>IF(Renda_Futura!N9&gt;0,N12/Renda_Futura!N9,0)</f>
        <v>5.5745788462929062E-6</v>
      </c>
      <c r="O23" s="89">
        <f>IF(Renda_Futura!O9&gt;0,O12/Renda_Futura!O9,0)</f>
        <v>5.310938818448716E-6</v>
      </c>
      <c r="P23" s="89">
        <f>IF(Renda_Futura!P9&gt;0,P12/Renda_Futura!P9,0)</f>
        <v>5.0042343982729224E-6</v>
      </c>
      <c r="Q23" s="89">
        <f>IF(Renda_Futura!Q9&gt;0,Q12/Renda_Futura!Q9,0)</f>
        <v>4.2427420514873872E-6</v>
      </c>
      <c r="R23" s="89">
        <f>IF(Renda_Futura!R9&gt;0,R12/Renda_Futura!R9,0)</f>
        <v>2.5032014378593677E-3</v>
      </c>
      <c r="S23" s="89">
        <f>IF(Renda_Futura!S9&gt;0,S12/Renda_Futura!S9,0)</f>
        <v>1.8785632316691055E-3</v>
      </c>
      <c r="T23" s="89">
        <f>IF(Renda_Futura!T9&gt;0,T12/Renda_Futura!T9,0)</f>
        <v>1.270163535621575E-3</v>
      </c>
      <c r="U23" s="123">
        <f>IF(Renda_Futura!U9&gt;0,U12/Renda_Futura!U9,0)</f>
        <v>7.1274585347218765E-4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4.2391389192543531E-3</v>
      </c>
      <c r="C24" s="89">
        <f>IF(Renda_Futura!C10&gt;0,C13/Renda_Futura!C10,0)</f>
        <v>3.6239332284438291E-3</v>
      </c>
      <c r="D24" s="89">
        <f>IF(Renda_Futura!D10&gt;0,D13/Renda_Futura!D10,0)</f>
        <v>3.1169026906749421E-3</v>
      </c>
      <c r="E24" s="89">
        <f>IF(Renda_Futura!E10&gt;0,E13/Renda_Futura!E10,0)</f>
        <v>2.1952333085610812E-3</v>
      </c>
      <c r="F24" s="89">
        <f>IF(Renda_Futura!F10&gt;0,F13/Renda_Futura!F10,0)</f>
        <v>0.13728167207872582</v>
      </c>
      <c r="G24" s="89">
        <f>IF(Renda_Futura!G10&gt;0,G13/Renda_Futura!G10,0)</f>
        <v>0.1566558968697298</v>
      </c>
      <c r="H24" s="89">
        <f>IF(Renda_Futura!H10&gt;0,H13/Renda_Futura!H10,0)</f>
        <v>0.17581993552377223</v>
      </c>
      <c r="I24" s="89">
        <f>IF(Renda_Futura!I10&gt;0,I13/Renda_Futura!I10,0)</f>
        <v>7.5695914009296081E-2</v>
      </c>
      <c r="J24" s="89">
        <f>IF(Renda_Futura!J10&gt;0,J13/Renda_Futura!J10,0)</f>
        <v>0</v>
      </c>
      <c r="K24" s="89">
        <f>IF(Renda_Futura!K10&gt;0,K13/Renda_Futura!K10,0)</f>
        <v>0</v>
      </c>
      <c r="L24" s="89">
        <f>IF(Renda_Futura!L10&gt;0,L13/Renda_Futura!L10,0)</f>
        <v>0</v>
      </c>
      <c r="M24" s="89">
        <f>IF(Renda_Futura!M10&gt;0,M13/Renda_Futura!M10,0)</f>
        <v>0</v>
      </c>
      <c r="N24" s="89">
        <f>IF(Renda_Futura!N10&gt;0,N13/Renda_Futura!N10,0)</f>
        <v>3.3452195679175528E-6</v>
      </c>
      <c r="O24" s="89">
        <f>IF(Renda_Futura!O10&gt;0,O13/Renda_Futura!O10,0)</f>
        <v>3.1948195161577111E-6</v>
      </c>
      <c r="P24" s="89">
        <f>IF(Renda_Futura!P10&gt;0,P13/Renda_Futura!P10,0)</f>
        <v>2.9935668282120458E-6</v>
      </c>
      <c r="Q24" s="89">
        <f>IF(Renda_Futura!Q10&gt;0,Q13/Renda_Futura!Q10,0)</f>
        <v>2.5303979733596634E-6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3.211907097674379E-3</v>
      </c>
      <c r="C25" s="89">
        <f>IF(Renda_Futura!C11&gt;0,C14/Renda_Futura!C11,0)</f>
        <v>2.7952822478272913E-3</v>
      </c>
      <c r="D25" s="89">
        <f>IF(Renda_Futura!D11&gt;0,D14/Renda_Futura!D11,0)</f>
        <v>2.4408007390002255E-3</v>
      </c>
      <c r="E25" s="89">
        <f>IF(Renda_Futura!E11&gt;0,E14/Renda_Futura!E11,0)</f>
        <v>1.814607456929734E-3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1.7427137354679563E-6</v>
      </c>
      <c r="K25" s="89">
        <f>IF(Renda_Futura!K11&gt;0,K14/Renda_Futura!K11,0)</f>
        <v>1.5409441415880703E-6</v>
      </c>
      <c r="L25" s="89">
        <f>IF(Renda_Futura!L11&gt;0,L14/Renda_Futura!L11,0)</f>
        <v>1.3427758115471944E-6</v>
      </c>
      <c r="M25" s="89">
        <f>IF(Renda_Futura!M11&gt;0,M14/Renda_Futura!M11,0)</f>
        <v>1.0179085979330267E-6</v>
      </c>
      <c r="N25" s="89">
        <f>IF(Renda_Futura!N11&gt;0,N14/Renda_Futura!N11,0)</f>
        <v>4.0054190053755773E-5</v>
      </c>
      <c r="O25" s="89">
        <f>IF(Renda_Futura!O11&gt;0,O14/Renda_Futura!O11,0)</f>
        <v>3.8059618080536651E-5</v>
      </c>
      <c r="P25" s="89">
        <f>IF(Renda_Futura!P11&gt;0,P14/Renda_Futura!P11,0)</f>
        <v>3.5886068419748113E-5</v>
      </c>
      <c r="Q25" s="89">
        <f>IF(Renda_Futura!Q11&gt;0,Q14/Renda_Futura!Q11,0)</f>
        <v>3.0160395195860326E-5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4.007961434973293E-2</v>
      </c>
      <c r="C26" s="90">
        <f>IF(Renda_Futura!C12&gt;0,C15/Renda_Futura!C12,0)</f>
        <v>3.4168708516261373E-2</v>
      </c>
      <c r="D26" s="90">
        <f>IF(Renda_Futura!D12&gt;0,D15/Renda_Futura!D12,0)</f>
        <v>2.9254021251934048E-2</v>
      </c>
      <c r="E26" s="90">
        <f>IF(Renda_Futura!E12&gt;0,E15/Renda_Futura!E12,0)</f>
        <v>2.0776831849095876E-2</v>
      </c>
      <c r="F26" s="90">
        <f>IF(Renda_Futura!F12&gt;0,F15/Renda_Futura!F12,0)</f>
        <v>0.1240165332999246</v>
      </c>
      <c r="G26" s="90">
        <f>IF(Renda_Futura!G12&gt;0,G15/Renda_Futura!G12,0)</f>
        <v>0.14151868167538945</v>
      </c>
      <c r="H26" s="90">
        <f>IF(Renda_Futura!H12&gt;0,H15/Renda_Futura!H12,0)</f>
        <v>0.1588309536044287</v>
      </c>
      <c r="I26" s="90">
        <f>IF(Renda_Futura!I12&gt;0,I15/Renda_Futura!I12,0)</f>
        <v>6.8381632436839021E-2</v>
      </c>
      <c r="J26" s="90">
        <f>IF(Renda_Futura!J12&gt;0,J15/Renda_Futura!J12,0)</f>
        <v>1.1663013472840225E-4</v>
      </c>
      <c r="K26" s="90">
        <f>IF(Renda_Futura!K12&gt;0,K15/Renda_Futura!K12,0)</f>
        <v>1.0109158027060447E-4</v>
      </c>
      <c r="L26" s="90">
        <f>IF(Renda_Futura!L12&gt;0,L15/Renda_Futura!L12,0)</f>
        <v>8.7616989938920316E-5</v>
      </c>
      <c r="M26" s="90">
        <f>IF(Renda_Futura!M12&gt;0,M15/Renda_Futura!M12,0)</f>
        <v>6.8515128837609002E-5</v>
      </c>
      <c r="N26" s="90">
        <f>IF(Renda_Futura!N12&gt;0,N15/Renda_Futura!N12,0)</f>
        <v>5.3213219593564365E-6</v>
      </c>
      <c r="O26" s="90">
        <f>IF(Renda_Futura!O12&gt;0,O15/Renda_Futura!O12,0)</f>
        <v>5.0681285686215825E-6</v>
      </c>
      <c r="P26" s="90">
        <f>IF(Renda_Futura!P12&gt;0,P15/Renda_Futura!P12,0)</f>
        <v>4.7686016543861537E-6</v>
      </c>
      <c r="Q26" s="90">
        <f>IF(Renda_Futura!Q12&gt;0,Q15/Renda_Futura!Q12,0)</f>
        <v>4.0251928438053941E-6</v>
      </c>
      <c r="R26" s="90">
        <f>IF(Renda_Futura!R12&gt;0,R15/Renda_Futura!R12,0)</f>
        <v>2.5032014378593677E-3</v>
      </c>
      <c r="S26" s="90">
        <f>IF(Renda_Futura!S12&gt;0,S15/Renda_Futura!S12,0)</f>
        <v>1.8785632316691055E-3</v>
      </c>
      <c r="T26" s="90">
        <f>IF(Renda_Futura!T12&gt;0,T15/Renda_Futura!T12,0)</f>
        <v>1.270163535621575E-3</v>
      </c>
      <c r="U26" s="124">
        <f>IF(Renda_Futura!U12&gt;0,U15/Renda_Futura!U12,0)</f>
        <v>7.1274585347218765E-4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(IF($B$3=Base_Cenarios!$A$3,Base_Cenarios!G8,(IF('Cenario_B.2.2'!$B$3=Base_Cenarios!$Q$3,Base_Cenarios!W8,Base_Cenarios!AM8))))*12.1667</f>
        <v>0</v>
      </c>
      <c r="C44" s="111">
        <f>(IF($B$3=Base_Cenarios!$A$3,Base_Cenarios!H8,(IF('Cenario_B.2.2'!$B$3=Base_Cenarios!$Q$3,Base_Cenarios!X8,Base_Cenarios!AN8))))*12.1667</f>
        <v>0</v>
      </c>
      <c r="D44" s="111">
        <f>(IF($B$3=Base_Cenarios!$A$3,Base_Cenarios!I8,(IF('Cenario_B.2.2'!$B$3=Base_Cenarios!$Q$3,Base_Cenarios!Y8,Base_Cenarios!AO8))))*12.1667</f>
        <v>0</v>
      </c>
      <c r="E44" s="111">
        <f>(IF($B$3=Base_Cenarios!$A$3,Base_Cenarios!J8,(IF('Cenario_B.2.2'!$B$3=Base_Cenarios!$Q$3,Base_Cenarios!Z8,Base_Cenarios!AP8))))*12.1667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IF($B$4=Base_Cenarios!$AW$5,Base_Cenarios!AX$5,(IF('Cenario_B.2.2'!$B$4=Base_Cenarios!$AW$6,Base_Cenarios!AX$6,Base_Cenarios!AX$7)))</f>
        <v>8.405E-2</v>
      </c>
      <c r="J44" s="114">
        <f>IF($B$4=Base_Cenarios!$AW$5,Base_Cenarios!AY$5,(IF('Cenario_B.2.2'!$B$4=Base_Cenarios!$AW$6,Base_Cenarios!AY$6,Base_Cenarios!AY$7)))</f>
        <v>8.7327950000000001E-2</v>
      </c>
      <c r="K44" s="114">
        <f>IF($B$4=Base_Cenarios!$AW$5,Base_Cenarios!AZ$5,(IF('Cenario_B.2.2'!$B$4=Base_Cenarios!$AW$6,Base_Cenarios!AZ$6,Base_Cenarios!AZ$7)))</f>
        <v>9.0733740049999997E-2</v>
      </c>
      <c r="L44" s="114">
        <f>IF($B$4=Base_Cenarios!$AW$5,Base_Cenarios!BA$5,(IF('Cenario_B.2.2'!$B$4=Base_Cenarios!$AW$6,Base_Cenarios!BA$6,Base_Cenarios!BA$7)))</f>
        <v>9.4272355911950004E-2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IF($B$4=Base_Cenarios!$AW$5,Base_Cenarios!AX$5,(IF('Cenario_B.2.2'!$B$4=Base_Cenarios!$AW$6,Base_Cenarios!AX$6,Base_Cenarios!AX$7)))</f>
        <v>8.405E-2</v>
      </c>
      <c r="W44" s="116">
        <f>IF($B$4=Base_Cenarios!$AW$5,Base_Cenarios!AY$5,(IF('Cenario_B.2.2'!$B$4=Base_Cenarios!$AW$6,Base_Cenarios!AY$6,Base_Cenarios!AY$7)))</f>
        <v>8.7327950000000001E-2</v>
      </c>
      <c r="X44" s="116">
        <f>IF($B$4=Base_Cenarios!$AW$5,Base_Cenarios!AZ$5,(IF('Cenario_B.2.2'!$B$4=Base_Cenarios!$AW$6,Base_Cenarios!AZ$6,Base_Cenarios!AZ$7)))</f>
        <v>9.0733740049999997E-2</v>
      </c>
      <c r="Y44" s="116">
        <f>IF($B$4=Base_Cenarios!$AW$5,Base_Cenarios!BA$5,(IF('Cenario_B.2.2'!$B$4=Base_Cenarios!$AW$6,Base_Cenarios!BA$6,Base_Cenarios!BA$7)))</f>
        <v>9.4272355911950004E-2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IF($B$4=Base_Cenarios!$AW$5,Base_Cenarios!AX$5,(IF('Cenario_B.2.2'!$B$4=Base_Cenarios!$AW$6,Base_Cenarios!AX$6,Base_Cenarios!AX$7)))</f>
        <v>8.405E-2</v>
      </c>
      <c r="AE44" s="151">
        <f>IF($B$4=Base_Cenarios!$AW$5,Base_Cenarios!AY$5,(IF('Cenario_B.2.2'!$B$4=Base_Cenarios!$AW$6,Base_Cenarios!AY$6,Base_Cenarios!AY$7)))</f>
        <v>8.7327950000000001E-2</v>
      </c>
      <c r="AF44" s="151">
        <f>IF($B$4=Base_Cenarios!$AW$5,Base_Cenarios!AZ$5,(IF('Cenario_B.2.2'!$B$4=Base_Cenarios!$AW$6,Base_Cenarios!AZ$6,Base_Cenarios!AZ$7)))</f>
        <v>9.0733740049999997E-2</v>
      </c>
      <c r="AG44" s="151">
        <f>IF($B$4=Base_Cenarios!$AW$5,Base_Cenarios!BA$5,(IF('Cenario_B.2.2'!$B$4=Base_Cenarios!$AW$6,Base_Cenarios!BA$6,Base_Cenarios!BA$7)))</f>
        <v>9.4272355911950004E-2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(IF($B$3=Base_Cenarios!$A$3,Base_Cenarios!G9,(IF('Cenario_B.2.2'!$B$3=Base_Cenarios!$Q$3,Base_Cenarios!W9,Base_Cenarios!AM9))))*12.1667</f>
        <v>86607.597280438364</v>
      </c>
      <c r="C45" s="111">
        <f>(IF($B$3=Base_Cenarios!$A$3,Base_Cenarios!H9,(IF('Cenario_B.2.2'!$B$3=Base_Cenarios!$Q$3,Base_Cenarios!X9,Base_Cenarios!AN9))))*12.1667</f>
        <v>79765.9648493399</v>
      </c>
      <c r="D45" s="111">
        <f>(IF($B$3=Base_Cenarios!$A$3,Base_Cenarios!I9,(IF('Cenario_B.2.2'!$B$3=Base_Cenarios!$Q$3,Base_Cenarios!Y9,Base_Cenarios!AO9))))*12.1667</f>
        <v>72849.64243688916</v>
      </c>
      <c r="E45" s="111">
        <f>(IF($B$3=Base_Cenarios!$A$3,Base_Cenarios!J9,(IF('Cenario_B.2.2'!$B$3=Base_Cenarios!$Q$3,Base_Cenarios!Z9,Base_Cenarios!AP9))))*12.1667</f>
        <v>70946.100402168595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IF($B$4=Base_Cenarios!$AW$5,Base_Cenarios!AX$5,(IF('Cenario_B.2.2'!$B$4=Base_Cenarios!$AW$6,Base_Cenarios!AX$6,Base_Cenarios!AX$7)))</f>
        <v>8.405E-2</v>
      </c>
      <c r="J45" s="114">
        <f>IF($B$4=Base_Cenarios!$AW$5,Base_Cenarios!AY$5,(IF('Cenario_B.2.2'!$B$4=Base_Cenarios!$AW$6,Base_Cenarios!AY$6,Base_Cenarios!AY$7)))</f>
        <v>8.7327950000000001E-2</v>
      </c>
      <c r="K45" s="114">
        <f>IF($B$4=Base_Cenarios!$AW$5,Base_Cenarios!AZ$5,(IF('Cenario_B.2.2'!$B$4=Base_Cenarios!$AW$6,Base_Cenarios!AZ$6,Base_Cenarios!AZ$7)))</f>
        <v>9.0733740049999997E-2</v>
      </c>
      <c r="L45" s="114">
        <f>IF($B$4=Base_Cenarios!$AW$5,Base_Cenarios!BA$5,(IF('Cenario_B.2.2'!$B$4=Base_Cenarios!$AW$6,Base_Cenarios!BA$6,Base_Cenarios!BA$7)))</f>
        <v>9.4272355911950004E-2</v>
      </c>
      <c r="M45" s="115">
        <v>0.5</v>
      </c>
      <c r="N45" s="115">
        <f t="shared" si="10"/>
        <v>86607.597280438364</v>
      </c>
      <c r="O45" s="115">
        <f t="shared" si="10"/>
        <v>79765.9648493399</v>
      </c>
      <c r="P45" s="115">
        <f t="shared" si="10"/>
        <v>72849.64243688916</v>
      </c>
      <c r="Q45" s="115">
        <f t="shared" si="10"/>
        <v>70946.100402168595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IF($B$4=Base_Cenarios!$AW$5,Base_Cenarios!AX$5,(IF('Cenario_B.2.2'!$B$4=Base_Cenarios!$AW$6,Base_Cenarios!AX$6,Base_Cenarios!AX$7)))</f>
        <v>8.405E-2</v>
      </c>
      <c r="W45" s="116">
        <f>IF($B$4=Base_Cenarios!$AW$5,Base_Cenarios!AY$5,(IF('Cenario_B.2.2'!$B$4=Base_Cenarios!$AW$6,Base_Cenarios!AY$6,Base_Cenarios!AY$7)))</f>
        <v>8.7327950000000001E-2</v>
      </c>
      <c r="X45" s="116">
        <f>IF($B$4=Base_Cenarios!$AW$5,Base_Cenarios!AZ$5,(IF('Cenario_B.2.2'!$B$4=Base_Cenarios!$AW$6,Base_Cenarios!AZ$6,Base_Cenarios!AZ$7)))</f>
        <v>9.0733740049999997E-2</v>
      </c>
      <c r="Y45" s="116">
        <f>IF($B$4=Base_Cenarios!$AW$5,Base_Cenarios!BA$5,(IF('Cenario_B.2.2'!$B$4=Base_Cenarios!$AW$6,Base_Cenarios!BA$6,Base_Cenarios!BA$7)))</f>
        <v>9.4272355911950004E-2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IF($B$4=Base_Cenarios!$AW$5,Base_Cenarios!AX$5,(IF('Cenario_B.2.2'!$B$4=Base_Cenarios!$AW$6,Base_Cenarios!AX$6,Base_Cenarios!AX$7)))</f>
        <v>8.405E-2</v>
      </c>
      <c r="AE45" s="151">
        <f>IF($B$4=Base_Cenarios!$AW$5,Base_Cenarios!AY$5,(IF('Cenario_B.2.2'!$B$4=Base_Cenarios!$AW$6,Base_Cenarios!AY$6,Base_Cenarios!AY$7)))</f>
        <v>8.7327950000000001E-2</v>
      </c>
      <c r="AF45" s="151">
        <f>IF($B$4=Base_Cenarios!$AW$5,Base_Cenarios!AZ$5,(IF('Cenario_B.2.2'!$B$4=Base_Cenarios!$AW$6,Base_Cenarios!AZ$6,Base_Cenarios!AZ$7)))</f>
        <v>9.0733740049999997E-2</v>
      </c>
      <c r="AG45" s="151">
        <f>IF($B$4=Base_Cenarios!$AW$5,Base_Cenarios!BA$5,(IF('Cenario_B.2.2'!$B$4=Base_Cenarios!$AW$6,Base_Cenarios!BA$6,Base_Cenarios!BA$7)))</f>
        <v>9.4272355911950004E-2</v>
      </c>
      <c r="AH45" s="142">
        <v>1</v>
      </c>
      <c r="AI45" s="118">
        <f t="shared" si="11"/>
        <v>7279.3685514208446</v>
      </c>
      <c r="AJ45" s="118">
        <f t="shared" si="11"/>
        <v>6965.798190064912</v>
      </c>
      <c r="AK45" s="118">
        <f t="shared" si="11"/>
        <v>6609.9205196041494</v>
      </c>
      <c r="AL45" s="118">
        <f t="shared" si="11"/>
        <v>6688.2560276781769</v>
      </c>
      <c r="AM45" s="118">
        <f t="shared" si="12"/>
        <v>3639.6842757104223</v>
      </c>
      <c r="AN45" s="118">
        <f t="shared" si="12"/>
        <v>3482.899095032456</v>
      </c>
      <c r="AO45" s="118">
        <f t="shared" si="12"/>
        <v>3304.9602598020747</v>
      </c>
      <c r="AP45" s="118">
        <f t="shared" si="12"/>
        <v>3344.1280138390885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10919.052827131267</v>
      </c>
      <c r="AV45" s="118">
        <f t="shared" si="14"/>
        <v>10448.697285097369</v>
      </c>
      <c r="AW45" s="118">
        <f t="shared" si="14"/>
        <v>9914.8807794062232</v>
      </c>
      <c r="AX45" s="118">
        <f t="shared" si="14"/>
        <v>10032.384041517265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(IF($B$3=Base_Cenarios!$A$3,Base_Cenarios!G10,(IF('Cenario_B.2.2'!$B$3=Base_Cenarios!$Q$3,Base_Cenarios!W10,Base_Cenarios!AM10))))*12.1667</f>
        <v>0</v>
      </c>
      <c r="C46" s="111">
        <f>(IF($B$3=Base_Cenarios!$A$3,Base_Cenarios!H10,(IF('Cenario_B.2.2'!$B$3=Base_Cenarios!$Q$3,Base_Cenarios!X10,Base_Cenarios!AN10))))*12.1667</f>
        <v>0</v>
      </c>
      <c r="D46" s="111">
        <f>(IF($B$3=Base_Cenarios!$A$3,Base_Cenarios!I10,(IF('Cenario_B.2.2'!$B$3=Base_Cenarios!$Q$3,Base_Cenarios!Y10,Base_Cenarios!AO10))))*12.1667</f>
        <v>0</v>
      </c>
      <c r="E46" s="111">
        <f>(IF($B$3=Base_Cenarios!$A$3,Base_Cenarios!J10,(IF('Cenario_B.2.2'!$B$3=Base_Cenarios!$Q$3,Base_Cenarios!Z10,Base_Cenarios!AP10))))*12.1667</f>
        <v>0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IF($B$4=Base_Cenarios!$AW$5,Base_Cenarios!AX$5,(IF('Cenario_B.2.2'!$B$4=Base_Cenarios!$AW$6,Base_Cenarios!AX$6,Base_Cenarios!AX$7)))</f>
        <v>8.405E-2</v>
      </c>
      <c r="J46" s="114">
        <f>IF($B$4=Base_Cenarios!$AW$5,Base_Cenarios!AY$5,(IF('Cenario_B.2.2'!$B$4=Base_Cenarios!$AW$6,Base_Cenarios!AY$6,Base_Cenarios!AY$7)))</f>
        <v>8.7327950000000001E-2</v>
      </c>
      <c r="K46" s="114">
        <f>IF($B$4=Base_Cenarios!$AW$5,Base_Cenarios!AZ$5,(IF('Cenario_B.2.2'!$B$4=Base_Cenarios!$AW$6,Base_Cenarios!AZ$6,Base_Cenarios!AZ$7)))</f>
        <v>9.0733740049999997E-2</v>
      </c>
      <c r="L46" s="114">
        <f>IF($B$4=Base_Cenarios!$AW$5,Base_Cenarios!BA$5,(IF('Cenario_B.2.2'!$B$4=Base_Cenarios!$AW$6,Base_Cenarios!BA$6,Base_Cenarios!BA$7)))</f>
        <v>9.4272355911950004E-2</v>
      </c>
      <c r="M46" s="115">
        <v>0.5</v>
      </c>
      <c r="N46" s="115">
        <f t="shared" si="10"/>
        <v>0</v>
      </c>
      <c r="O46" s="115">
        <f t="shared" si="10"/>
        <v>0</v>
      </c>
      <c r="P46" s="115">
        <f t="shared" si="10"/>
        <v>0</v>
      </c>
      <c r="Q46" s="115">
        <f t="shared" si="10"/>
        <v>0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IF($B$4=Base_Cenarios!$AW$5,Base_Cenarios!AX$5,(IF('Cenario_B.2.2'!$B$4=Base_Cenarios!$AW$6,Base_Cenarios!AX$6,Base_Cenarios!AX$7)))</f>
        <v>8.405E-2</v>
      </c>
      <c r="W46" s="116">
        <f>IF($B$4=Base_Cenarios!$AW$5,Base_Cenarios!AY$5,(IF('Cenario_B.2.2'!$B$4=Base_Cenarios!$AW$6,Base_Cenarios!AY$6,Base_Cenarios!AY$7)))</f>
        <v>8.7327950000000001E-2</v>
      </c>
      <c r="X46" s="116">
        <f>IF($B$4=Base_Cenarios!$AW$5,Base_Cenarios!AZ$5,(IF('Cenario_B.2.2'!$B$4=Base_Cenarios!$AW$6,Base_Cenarios!AZ$6,Base_Cenarios!AZ$7)))</f>
        <v>9.0733740049999997E-2</v>
      </c>
      <c r="Y46" s="116">
        <f>IF($B$4=Base_Cenarios!$AW$5,Base_Cenarios!BA$5,(IF('Cenario_B.2.2'!$B$4=Base_Cenarios!$AW$6,Base_Cenarios!BA$6,Base_Cenarios!BA$7)))</f>
        <v>9.4272355911950004E-2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IF($B$4=Base_Cenarios!$AW$5,Base_Cenarios!AX$5,(IF('Cenario_B.2.2'!$B$4=Base_Cenarios!$AW$6,Base_Cenarios!AX$6,Base_Cenarios!AX$7)))</f>
        <v>8.405E-2</v>
      </c>
      <c r="AE46" s="151">
        <f>IF($B$4=Base_Cenarios!$AW$5,Base_Cenarios!AY$5,(IF('Cenario_B.2.2'!$B$4=Base_Cenarios!$AW$6,Base_Cenarios!AY$6,Base_Cenarios!AY$7)))</f>
        <v>8.7327950000000001E-2</v>
      </c>
      <c r="AF46" s="151">
        <f>IF($B$4=Base_Cenarios!$AW$5,Base_Cenarios!AZ$5,(IF('Cenario_B.2.2'!$B$4=Base_Cenarios!$AW$6,Base_Cenarios!AZ$6,Base_Cenarios!AZ$7)))</f>
        <v>9.0733740049999997E-2</v>
      </c>
      <c r="AG46" s="151">
        <f>IF($B$4=Base_Cenarios!$AW$5,Base_Cenarios!BA$5,(IF('Cenario_B.2.2'!$B$4=Base_Cenarios!$AW$6,Base_Cenarios!BA$6,Base_Cenarios!BA$7)))</f>
        <v>9.4272355911950004E-2</v>
      </c>
      <c r="AH46" s="142">
        <v>1</v>
      </c>
      <c r="AI46" s="118">
        <f t="shared" si="11"/>
        <v>0</v>
      </c>
      <c r="AJ46" s="118">
        <f t="shared" si="11"/>
        <v>0</v>
      </c>
      <c r="AK46" s="118">
        <f t="shared" si="11"/>
        <v>0</v>
      </c>
      <c r="AL46" s="118">
        <f t="shared" si="11"/>
        <v>0</v>
      </c>
      <c r="AM46" s="118">
        <f t="shared" si="12"/>
        <v>0</v>
      </c>
      <c r="AN46" s="118">
        <f t="shared" si="12"/>
        <v>0</v>
      </c>
      <c r="AO46" s="118">
        <f t="shared" si="12"/>
        <v>0</v>
      </c>
      <c r="AP46" s="118">
        <f t="shared" si="12"/>
        <v>0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0</v>
      </c>
      <c r="AV46" s="118">
        <f t="shared" si="14"/>
        <v>0</v>
      </c>
      <c r="AW46" s="118">
        <f t="shared" si="14"/>
        <v>0</v>
      </c>
      <c r="AX46" s="118">
        <f t="shared" si="14"/>
        <v>0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(IF($B$3=Base_Cenarios!$A$3,Base_Cenarios!G11,(IF('Cenario_B.2.2'!$B$3=Base_Cenarios!$Q$3,Base_Cenarios!W11,Base_Cenarios!AM11))))*12.1667</f>
        <v>48497757.870205484</v>
      </c>
      <c r="C47" s="111">
        <f>(IF($B$3=Base_Cenarios!$A$3,Base_Cenarios!H11,(IF('Cenario_B.2.2'!$B$3=Base_Cenarios!$Q$3,Base_Cenarios!X11,Base_Cenarios!AN11))))*12.1667</f>
        <v>49308039.33908774</v>
      </c>
      <c r="D47" s="111">
        <f>(IF($B$3=Base_Cenarios!$A$3,Base_Cenarios!I11,(IF('Cenario_B.2.2'!$B$3=Base_Cenarios!$Q$3,Base_Cenarios!Y11,Base_Cenarios!AO11))))*12.1667</f>
        <v>49683729.640890926</v>
      </c>
      <c r="E47" s="111">
        <f>(IF($B$3=Base_Cenarios!$A$3,Base_Cenarios!J11,(IF('Cenario_B.2.2'!$B$3=Base_Cenarios!$Q$3,Base_Cenarios!Z11,Base_Cenarios!AP11))))*12.1667</f>
        <v>47865962.145356804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IF($B$4=Base_Cenarios!$AW$5,Base_Cenarios!AX$5,(IF('Cenario_B.2.2'!$B$4=Base_Cenarios!$AW$6,Base_Cenarios!AX$6,Base_Cenarios!AX$7)))</f>
        <v>8.405E-2</v>
      </c>
      <c r="J47" s="114">
        <f>IF($B$4=Base_Cenarios!$AW$5,Base_Cenarios!AY$5,(IF('Cenario_B.2.2'!$B$4=Base_Cenarios!$AW$6,Base_Cenarios!AY$6,Base_Cenarios!AY$7)))</f>
        <v>8.7327950000000001E-2</v>
      </c>
      <c r="K47" s="114">
        <f>IF($B$4=Base_Cenarios!$AW$5,Base_Cenarios!AZ$5,(IF('Cenario_B.2.2'!$B$4=Base_Cenarios!$AW$6,Base_Cenarios!AZ$6,Base_Cenarios!AZ$7)))</f>
        <v>9.0733740049999997E-2</v>
      </c>
      <c r="L47" s="114">
        <f>IF($B$4=Base_Cenarios!$AW$5,Base_Cenarios!BA$5,(IF('Cenario_B.2.2'!$B$4=Base_Cenarios!$AW$6,Base_Cenarios!BA$6,Base_Cenarios!BA$7)))</f>
        <v>9.4272355911950004E-2</v>
      </c>
      <c r="M47" s="115">
        <v>0.5</v>
      </c>
      <c r="N47" s="115">
        <f t="shared" si="10"/>
        <v>48497757.870205484</v>
      </c>
      <c r="O47" s="115">
        <f t="shared" si="10"/>
        <v>49308039.33908774</v>
      </c>
      <c r="P47" s="115">
        <f t="shared" si="10"/>
        <v>49683729.640890926</v>
      </c>
      <c r="Q47" s="115">
        <f t="shared" si="10"/>
        <v>47865962.145356804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IF($B$4=Base_Cenarios!$AW$5,Base_Cenarios!AX$5,(IF('Cenario_B.2.2'!$B$4=Base_Cenarios!$AW$6,Base_Cenarios!AX$6,Base_Cenarios!AX$7)))</f>
        <v>8.405E-2</v>
      </c>
      <c r="W47" s="116">
        <f>IF($B$4=Base_Cenarios!$AW$5,Base_Cenarios!AY$5,(IF('Cenario_B.2.2'!$B$4=Base_Cenarios!$AW$6,Base_Cenarios!AY$6,Base_Cenarios!AY$7)))</f>
        <v>8.7327950000000001E-2</v>
      </c>
      <c r="X47" s="116">
        <f>IF($B$4=Base_Cenarios!$AW$5,Base_Cenarios!AZ$5,(IF('Cenario_B.2.2'!$B$4=Base_Cenarios!$AW$6,Base_Cenarios!AZ$6,Base_Cenarios!AZ$7)))</f>
        <v>9.0733740049999997E-2</v>
      </c>
      <c r="Y47" s="116">
        <f>IF($B$4=Base_Cenarios!$AW$5,Base_Cenarios!BA$5,(IF('Cenario_B.2.2'!$B$4=Base_Cenarios!$AW$6,Base_Cenarios!BA$6,Base_Cenarios!BA$7)))</f>
        <v>9.4272355911950004E-2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IF($B$4=Base_Cenarios!$AW$5,Base_Cenarios!AX$5,(IF('Cenario_B.2.2'!$B$4=Base_Cenarios!$AW$6,Base_Cenarios!AX$6,Base_Cenarios!AX$7)))</f>
        <v>8.405E-2</v>
      </c>
      <c r="AE47" s="151">
        <f>IF($B$4=Base_Cenarios!$AW$5,Base_Cenarios!AY$5,(IF('Cenario_B.2.2'!$B$4=Base_Cenarios!$AW$6,Base_Cenarios!AY$6,Base_Cenarios!AY$7)))</f>
        <v>8.7327950000000001E-2</v>
      </c>
      <c r="AF47" s="151">
        <f>IF($B$4=Base_Cenarios!$AW$5,Base_Cenarios!AZ$5,(IF('Cenario_B.2.2'!$B$4=Base_Cenarios!$AW$6,Base_Cenarios!AZ$6,Base_Cenarios!AZ$7)))</f>
        <v>9.0733740049999997E-2</v>
      </c>
      <c r="AG47" s="151">
        <f>IF($B$4=Base_Cenarios!$AW$5,Base_Cenarios!BA$5,(IF('Cenario_B.2.2'!$B$4=Base_Cenarios!$AW$6,Base_Cenarios!BA$6,Base_Cenarios!BA$7)))</f>
        <v>9.4272355911950004E-2</v>
      </c>
      <c r="AH47" s="142">
        <v>1</v>
      </c>
      <c r="AI47" s="118">
        <f t="shared" si="11"/>
        <v>3872424.7215412324</v>
      </c>
      <c r="AJ47" s="118">
        <f t="shared" si="11"/>
        <v>4090671.4943017927</v>
      </c>
      <c r="AK47" s="118">
        <f t="shared" si="11"/>
        <v>4282591.0794535233</v>
      </c>
      <c r="AL47" s="118">
        <f t="shared" si="11"/>
        <v>4286815.1684632525</v>
      </c>
      <c r="AM47" s="118">
        <f>IF(N47&gt;0,(N47-R47)*V47*(B47/N47)*$M47,0)</f>
        <v>2038118.2744953856</v>
      </c>
      <c r="AN47" s="118">
        <f t="shared" si="12"/>
        <v>2152984.9970009434</v>
      </c>
      <c r="AO47" s="118">
        <f t="shared" si="12"/>
        <v>2253995.3049755385</v>
      </c>
      <c r="AP47" s="118">
        <f t="shared" si="12"/>
        <v>2256218.5097175012</v>
      </c>
      <c r="AQ47" s="118">
        <f t="shared" si="15"/>
        <v>45184.794500303964</v>
      </c>
      <c r="AR47" s="118">
        <f t="shared" si="13"/>
        <v>48351.073946407283</v>
      </c>
      <c r="AS47" s="118">
        <f t="shared" si="13"/>
        <v>51282.657640833349</v>
      </c>
      <c r="AT47" s="118">
        <f t="shared" si="13"/>
        <v>53997.373819352644</v>
      </c>
      <c r="AU47" s="118">
        <f t="shared" si="14"/>
        <v>5955727.7905369215</v>
      </c>
      <c r="AV47" s="118">
        <f t="shared" si="14"/>
        <v>6292007.5652491432</v>
      </c>
      <c r="AW47" s="118">
        <f t="shared" si="14"/>
        <v>6587869.0420698952</v>
      </c>
      <c r="AX47" s="118">
        <f t="shared" si="14"/>
        <v>6597031.0520001072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(IF($B$3=Base_Cenarios!$A$3,Base_Cenarios!G12,(IF('Cenario_B.2.2'!$B$3=Base_Cenarios!$Q$3,Base_Cenarios!W12,Base_Cenarios!AM12))))*12.1667</f>
        <v>79905.818919452067</v>
      </c>
      <c r="C48" s="111">
        <f>(IF($B$3=Base_Cenarios!$A$3,Base_Cenarios!H12,(IF('Cenario_B.2.2'!$B$3=Base_Cenarios!$Q$3,Base_Cenarios!X12,Base_Cenarios!AN12))))*12.1667</f>
        <v>81504.577151973979</v>
      </c>
      <c r="D48" s="111">
        <f>(IF($B$3=Base_Cenarios!$A$3,Base_Cenarios!I12,(IF('Cenario_B.2.2'!$B$3=Base_Cenarios!$Q$3,Base_Cenarios!Y12,Base_Cenarios!AO12))))*12.1667</f>
        <v>82542.569479930535</v>
      </c>
      <c r="E48" s="111">
        <f>(IF($B$3=Base_Cenarios!$A$3,Base_Cenarios!J12,(IF('Cenario_B.2.2'!$B$3=Base_Cenarios!$Q$3,Base_Cenarios!Z12,Base_Cenarios!AP12))))*12.1667</f>
        <v>78993.808677214154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IF($B$4=Base_Cenarios!$AW$5,Base_Cenarios!AX$5,(IF('Cenario_B.2.2'!$B$4=Base_Cenarios!$AW$6,Base_Cenarios!AX$6,Base_Cenarios!AX$7)))</f>
        <v>8.405E-2</v>
      </c>
      <c r="J48" s="114">
        <f>IF($B$4=Base_Cenarios!$AW$5,Base_Cenarios!AY$5,(IF('Cenario_B.2.2'!$B$4=Base_Cenarios!$AW$6,Base_Cenarios!AY$6,Base_Cenarios!AY$7)))</f>
        <v>8.7327950000000001E-2</v>
      </c>
      <c r="K48" s="114">
        <f>IF($B$4=Base_Cenarios!$AW$5,Base_Cenarios!AZ$5,(IF('Cenario_B.2.2'!$B$4=Base_Cenarios!$AW$6,Base_Cenarios!AZ$6,Base_Cenarios!AZ$7)))</f>
        <v>9.0733740049999997E-2</v>
      </c>
      <c r="L48" s="114">
        <f>IF($B$4=Base_Cenarios!$AW$5,Base_Cenarios!BA$5,(IF('Cenario_B.2.2'!$B$4=Base_Cenarios!$AW$6,Base_Cenarios!BA$6,Base_Cenarios!BA$7)))</f>
        <v>9.4272355911950004E-2</v>
      </c>
      <c r="M48" s="115">
        <v>0.5</v>
      </c>
      <c r="N48" s="115">
        <f t="shared" si="10"/>
        <v>79905.818919452067</v>
      </c>
      <c r="O48" s="115">
        <f t="shared" si="10"/>
        <v>81504.577151973979</v>
      </c>
      <c r="P48" s="115">
        <f t="shared" si="10"/>
        <v>82542.569479930535</v>
      </c>
      <c r="Q48" s="115">
        <f t="shared" si="10"/>
        <v>78993.808677214154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IF($B$4=Base_Cenarios!$AW$5,Base_Cenarios!AX$5,(IF('Cenario_B.2.2'!$B$4=Base_Cenarios!$AW$6,Base_Cenarios!AX$6,Base_Cenarios!AX$7)))</f>
        <v>8.405E-2</v>
      </c>
      <c r="W48" s="116">
        <f>IF($B$4=Base_Cenarios!$AW$5,Base_Cenarios!AY$5,(IF('Cenario_B.2.2'!$B$4=Base_Cenarios!$AW$6,Base_Cenarios!AY$6,Base_Cenarios!AY$7)))</f>
        <v>8.7327950000000001E-2</v>
      </c>
      <c r="X48" s="116">
        <f>IF($B$4=Base_Cenarios!$AW$5,Base_Cenarios!AZ$5,(IF('Cenario_B.2.2'!$B$4=Base_Cenarios!$AW$6,Base_Cenarios!AZ$6,Base_Cenarios!AZ$7)))</f>
        <v>9.0733740049999997E-2</v>
      </c>
      <c r="Y48" s="116">
        <f>IF($B$4=Base_Cenarios!$AW$5,Base_Cenarios!BA$5,(IF('Cenario_B.2.2'!$B$4=Base_Cenarios!$AW$6,Base_Cenarios!BA$6,Base_Cenarios!BA$7)))</f>
        <v>9.4272355911950004E-2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IF($B$4=Base_Cenarios!$AW$5,Base_Cenarios!AX$5,(IF('Cenario_B.2.2'!$B$4=Base_Cenarios!$AW$6,Base_Cenarios!AX$6,Base_Cenarios!AX$7)))</f>
        <v>8.405E-2</v>
      </c>
      <c r="AE48" s="151">
        <f>IF($B$4=Base_Cenarios!$AW$5,Base_Cenarios!AY$5,(IF('Cenario_B.2.2'!$B$4=Base_Cenarios!$AW$6,Base_Cenarios!AY$6,Base_Cenarios!AY$7)))</f>
        <v>8.7327950000000001E-2</v>
      </c>
      <c r="AF48" s="151">
        <f>IF($B$4=Base_Cenarios!$AW$5,Base_Cenarios!AZ$5,(IF('Cenario_B.2.2'!$B$4=Base_Cenarios!$AW$6,Base_Cenarios!AZ$6,Base_Cenarios!AZ$7)))</f>
        <v>9.0733740049999997E-2</v>
      </c>
      <c r="AG48" s="151">
        <f>IF($B$4=Base_Cenarios!$AW$5,Base_Cenarios!BA$5,(IF('Cenario_B.2.2'!$B$4=Base_Cenarios!$AW$6,Base_Cenarios!BA$6,Base_Cenarios!BA$7)))</f>
        <v>9.4272355911950004E-2</v>
      </c>
      <c r="AH48" s="142">
        <v>1</v>
      </c>
      <c r="AI48" s="118">
        <f t="shared" si="11"/>
        <v>6044.4756721619524</v>
      </c>
      <c r="AJ48" s="118">
        <f t="shared" si="11"/>
        <v>6405.8648744688535</v>
      </c>
      <c r="AK48" s="118">
        <f t="shared" si="11"/>
        <v>6740.4564380259726</v>
      </c>
      <c r="AL48" s="118">
        <f t="shared" si="11"/>
        <v>6702.2392018129358</v>
      </c>
      <c r="AM48" s="118">
        <f t="shared" si="12"/>
        <v>3358.0420400899729</v>
      </c>
      <c r="AN48" s="118">
        <f t="shared" si="12"/>
        <v>3558.8138191493631</v>
      </c>
      <c r="AO48" s="118">
        <f t="shared" si="12"/>
        <v>3744.6980211255404</v>
      </c>
      <c r="AP48" s="118">
        <f t="shared" si="12"/>
        <v>3723.4662232294086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9402.5177122519253</v>
      </c>
      <c r="AV48" s="118">
        <f t="shared" si="14"/>
        <v>9964.6786936182161</v>
      </c>
      <c r="AW48" s="118">
        <f t="shared" si="14"/>
        <v>10485.154459151512</v>
      </c>
      <c r="AX48" s="118">
        <f t="shared" si="14"/>
        <v>10425.705425042344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(IF($B$3=Base_Cenarios!$A$3,Base_Cenarios!G13,(IF('Cenario_B.2.2'!$B$3=Base_Cenarios!$Q$3,Base_Cenarios!W13,Base_Cenarios!AM13))))*12.1667</f>
        <v>1236915.3887999991</v>
      </c>
      <c r="C49" s="111">
        <f>(IF($B$3=Base_Cenarios!$A$3,Base_Cenarios!H13,(IF('Cenario_B.2.2'!$B$3=Base_Cenarios!$Q$3,Base_Cenarios!X13,Base_Cenarios!AN13))))*12.1667</f>
        <v>1283593.8968798001</v>
      </c>
      <c r="D49" s="111">
        <f>(IF($B$3=Base_Cenarios!$A$3,Base_Cenarios!I13,(IF('Cenario_B.2.2'!$B$3=Base_Cenarios!$Q$3,Base_Cenarios!Y13,Base_Cenarios!AO13))))*12.1667</f>
        <v>1318854.2353454118</v>
      </c>
      <c r="E49" s="111">
        <f>(IF($B$3=Base_Cenarios!$A$3,Base_Cenarios!J13,(IF('Cenario_B.2.2'!$B$3=Base_Cenarios!$Q$3,Base_Cenarios!Z13,Base_Cenarios!AP13))))*12.1667</f>
        <v>1331230.2607658054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IF($B$4=Base_Cenarios!$AW$5,Base_Cenarios!AX$5,(IF('Cenario_B.2.2'!$B$4=Base_Cenarios!$AW$6,Base_Cenarios!AX$6,Base_Cenarios!AX$7)))</f>
        <v>8.405E-2</v>
      </c>
      <c r="J49" s="114">
        <f>IF($B$4=Base_Cenarios!$AW$5,Base_Cenarios!AY$5,(IF('Cenario_B.2.2'!$B$4=Base_Cenarios!$AW$6,Base_Cenarios!AY$6,Base_Cenarios!AY$7)))</f>
        <v>8.7327950000000001E-2</v>
      </c>
      <c r="K49" s="114">
        <f>IF($B$4=Base_Cenarios!$AW$5,Base_Cenarios!AZ$5,(IF('Cenario_B.2.2'!$B$4=Base_Cenarios!$AW$6,Base_Cenarios!AZ$6,Base_Cenarios!AZ$7)))</f>
        <v>9.0733740049999997E-2</v>
      </c>
      <c r="L49" s="114">
        <f>IF($B$4=Base_Cenarios!$AW$5,Base_Cenarios!BA$5,(IF('Cenario_B.2.2'!$B$4=Base_Cenarios!$AW$6,Base_Cenarios!BA$6,Base_Cenarios!BA$7)))</f>
        <v>9.4272355911950004E-2</v>
      </c>
      <c r="M49" s="115">
        <v>0.5</v>
      </c>
      <c r="N49" s="115">
        <f t="shared" si="10"/>
        <v>1236915.3887999991</v>
      </c>
      <c r="O49" s="115">
        <f t="shared" si="10"/>
        <v>1283593.8968798001</v>
      </c>
      <c r="P49" s="115">
        <f t="shared" si="10"/>
        <v>1318854.2353454118</v>
      </c>
      <c r="Q49" s="115">
        <f t="shared" si="10"/>
        <v>1331230.2607658054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IF($B$4=Base_Cenarios!$AW$5,Base_Cenarios!AX$5,(IF('Cenario_B.2.2'!$B$4=Base_Cenarios!$AW$6,Base_Cenarios!AX$6,Base_Cenarios!AX$7)))</f>
        <v>8.405E-2</v>
      </c>
      <c r="W49" s="116">
        <f>IF($B$4=Base_Cenarios!$AW$5,Base_Cenarios!AY$5,(IF('Cenario_B.2.2'!$B$4=Base_Cenarios!$AW$6,Base_Cenarios!AY$6,Base_Cenarios!AY$7)))</f>
        <v>8.7327950000000001E-2</v>
      </c>
      <c r="X49" s="116">
        <f>IF($B$4=Base_Cenarios!$AW$5,Base_Cenarios!AZ$5,(IF('Cenario_B.2.2'!$B$4=Base_Cenarios!$AW$6,Base_Cenarios!AZ$6,Base_Cenarios!AZ$7)))</f>
        <v>9.0733740049999997E-2</v>
      </c>
      <c r="Y49" s="116">
        <f>IF($B$4=Base_Cenarios!$AW$5,Base_Cenarios!BA$5,(IF('Cenario_B.2.2'!$B$4=Base_Cenarios!$AW$6,Base_Cenarios!BA$6,Base_Cenarios!BA$7)))</f>
        <v>9.4272355911950004E-2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IF($B$4=Base_Cenarios!$AW$5,Base_Cenarios!AX$5,(IF('Cenario_B.2.2'!$B$4=Base_Cenarios!$AW$6,Base_Cenarios!AX$6,Base_Cenarios!AX$7)))</f>
        <v>8.405E-2</v>
      </c>
      <c r="AE49" s="151">
        <f>IF($B$4=Base_Cenarios!$AW$5,Base_Cenarios!AY$5,(IF('Cenario_B.2.2'!$B$4=Base_Cenarios!$AW$6,Base_Cenarios!AY$6,Base_Cenarios!AY$7)))</f>
        <v>8.7327950000000001E-2</v>
      </c>
      <c r="AF49" s="151">
        <f>IF($B$4=Base_Cenarios!$AW$5,Base_Cenarios!AZ$5,(IF('Cenario_B.2.2'!$B$4=Base_Cenarios!$AW$6,Base_Cenarios!AZ$6,Base_Cenarios!AZ$7)))</f>
        <v>9.0733740049999997E-2</v>
      </c>
      <c r="AG49" s="151">
        <f>IF($B$4=Base_Cenarios!$AW$5,Base_Cenarios!BA$5,(IF('Cenario_B.2.2'!$B$4=Base_Cenarios!$AW$6,Base_Cenarios!BA$6,Base_Cenarios!BA$7)))</f>
        <v>9.4272355911950004E-2</v>
      </c>
      <c r="AH49" s="142">
        <v>1</v>
      </c>
      <c r="AI49" s="118">
        <f t="shared" si="11"/>
        <v>103962.73842863993</v>
      </c>
      <c r="AJ49" s="118">
        <f t="shared" si="11"/>
        <v>112093.62364702435</v>
      </c>
      <c r="AK49" s="118">
        <f t="shared" si="11"/>
        <v>119664.57735367211</v>
      </c>
      <c r="AL49" s="118">
        <f t="shared" si="11"/>
        <v>125498.21294367201</v>
      </c>
      <c r="AM49" s="118">
        <f t="shared" si="12"/>
        <v>51981.369214319966</v>
      </c>
      <c r="AN49" s="118">
        <f t="shared" si="12"/>
        <v>56046.811823512173</v>
      </c>
      <c r="AO49" s="118">
        <f t="shared" si="12"/>
        <v>59832.288676836055</v>
      </c>
      <c r="AP49" s="118">
        <f t="shared" si="12"/>
        <v>62749.106471836007</v>
      </c>
      <c r="AQ49" s="118">
        <f t="shared" si="15"/>
        <v>2385.54072</v>
      </c>
      <c r="AR49" s="118">
        <f t="shared" si="13"/>
        <v>2680.6745933457037</v>
      </c>
      <c r="AS49" s="118">
        <f t="shared" si="13"/>
        <v>2983.7236268411816</v>
      </c>
      <c r="AT49" s="118">
        <f t="shared" si="13"/>
        <v>3284.1842829922548</v>
      </c>
      <c r="AU49" s="118">
        <f t="shared" si="14"/>
        <v>158329.64836295991</v>
      </c>
      <c r="AV49" s="118">
        <f t="shared" si="14"/>
        <v>170821.11006388222</v>
      </c>
      <c r="AW49" s="118">
        <f t="shared" si="14"/>
        <v>182480.58965734934</v>
      </c>
      <c r="AX49" s="118">
        <f t="shared" si="14"/>
        <v>191531.50369850028</v>
      </c>
      <c r="AY49" s="104"/>
      <c r="AZ49" s="104"/>
      <c r="BA49" s="104"/>
    </row>
    <row r="50" spans="1:53">
      <c r="AH50" s="86" t="s">
        <v>125</v>
      </c>
      <c r="AI50" s="132">
        <f>SUM(AI44:AI49)</f>
        <v>3989711.3041934553</v>
      </c>
      <c r="AJ50" s="132">
        <f t="shared" ref="AJ50:AX50" si="16">SUM(AJ44:AJ49)</f>
        <v>4216136.78101335</v>
      </c>
      <c r="AK50" s="132">
        <f t="shared" si="16"/>
        <v>4415606.0337648261</v>
      </c>
      <c r="AL50" s="132">
        <f t="shared" si="16"/>
        <v>4425703.8766364157</v>
      </c>
      <c r="AM50" s="132">
        <f t="shared" si="16"/>
        <v>2097097.370025506</v>
      </c>
      <c r="AN50" s="132">
        <f t="shared" si="16"/>
        <v>2216073.5217386372</v>
      </c>
      <c r="AO50" s="132">
        <f t="shared" si="16"/>
        <v>2320877.2519333023</v>
      </c>
      <c r="AP50" s="132">
        <f t="shared" si="16"/>
        <v>2326035.2104264055</v>
      </c>
      <c r="AQ50" s="132">
        <f t="shared" si="16"/>
        <v>47570.335220303961</v>
      </c>
      <c r="AR50" s="132">
        <f t="shared" si="16"/>
        <v>51031.748539752989</v>
      </c>
      <c r="AS50" s="132">
        <f t="shared" si="16"/>
        <v>54266.381267674529</v>
      </c>
      <c r="AT50" s="132">
        <f t="shared" si="16"/>
        <v>57281.558102344898</v>
      </c>
      <c r="AU50" s="132">
        <f t="shared" si="16"/>
        <v>6134379.0094392644</v>
      </c>
      <c r="AV50" s="132">
        <f t="shared" si="16"/>
        <v>6483242.0512917414</v>
      </c>
      <c r="AW50" s="132">
        <f t="shared" si="16"/>
        <v>6790749.6669658022</v>
      </c>
      <c r="AX50" s="132">
        <f t="shared" si="16"/>
        <v>6809020.6451651668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(IF($B$3=Base_Cenarios!$A$3,Base_Cenarios!G18,(IF('Cenario_B.2.2'!$B$3=Base_Cenarios!$Q$3,Base_Cenarios!W18,Base_Cenarios!AM18))))*12.1667</f>
        <v>0</v>
      </c>
      <c r="C60" s="110">
        <f>(IF($B$3=Base_Cenarios!$A$3,Base_Cenarios!H18,(IF('Cenario_B.2.2'!$B$3=Base_Cenarios!$Q$3,Base_Cenarios!X18,Base_Cenarios!AN18))))*12.1667</f>
        <v>0</v>
      </c>
      <c r="D60" s="110">
        <f>(IF($B$3=Base_Cenarios!$A$3,Base_Cenarios!I18,(IF('Cenario_B.2.2'!$B$3=Base_Cenarios!$Q$3,Base_Cenarios!Y18,Base_Cenarios!AO18))))*12.1667</f>
        <v>0</v>
      </c>
      <c r="E60" s="110">
        <f>(IF($B$3=Base_Cenarios!$A$3,Base_Cenarios!J18,(IF('Cenario_B.2.2'!$B$3=Base_Cenarios!$Q$3,Base_Cenarios!Z18,Base_Cenarios!AP18))))*12.1667</f>
        <v>0</v>
      </c>
      <c r="F60" s="112">
        <v>1</v>
      </c>
      <c r="G60" s="114">
        <f>IF($B$4=Base_Cenarios!$AW$5,Base_Cenarios!AX$5,(IF('Cenario_B.2.2'!$B$4=Base_Cenarios!$AW$6,Base_Cenarios!AX$6,Base_Cenarios!AX$7)))</f>
        <v>8.405E-2</v>
      </c>
      <c r="H60" s="114">
        <f>IF($B$4=Base_Cenarios!$AW$5,Base_Cenarios!AY$5,(IF('Cenario_B.2.2'!$B$4=Base_Cenarios!$AW$6,Base_Cenarios!AY$6,Base_Cenarios!AY$7)))</f>
        <v>8.7327950000000001E-2</v>
      </c>
      <c r="I60" s="114">
        <f>IF($B$4=Base_Cenarios!$AW$5,Base_Cenarios!AZ$5,(IF('Cenario_B.2.2'!$B$4=Base_Cenarios!$AW$6,Base_Cenarios!AZ$6,Base_Cenarios!AZ$7)))</f>
        <v>9.0733740049999997E-2</v>
      </c>
      <c r="J60" s="114">
        <f>IF($B$4=Base_Cenarios!$AW$5,Base_Cenarios!BA$5,(IF('Cenario_B.2.2'!$B$4=Base_Cenarios!$AW$6,Base_Cenarios!BA$6,Base_Cenarios!BA$7)))</f>
        <v>9.4272355911950004E-2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IF($B$4=Base_Cenarios!$AW$5,Base_Cenarios!AX$5,(IF('Cenario_B.2.2'!$B$4=Base_Cenarios!$AW$6,Base_Cenarios!AX$6,Base_Cenarios!AX$7)))</f>
        <v>8.405E-2</v>
      </c>
      <c r="T60" s="116">
        <f>IF($B$4=Base_Cenarios!$AW$5,Base_Cenarios!AY$5,(IF('Cenario_B.2.2'!$B$4=Base_Cenarios!$AW$6,Base_Cenarios!AY$6,Base_Cenarios!AY$7)))</f>
        <v>8.7327950000000001E-2</v>
      </c>
      <c r="U60" s="116">
        <f>IF($B$4=Base_Cenarios!$AW$5,Base_Cenarios!AZ$5,(IF('Cenario_B.2.2'!$B$4=Base_Cenarios!$AW$6,Base_Cenarios!AZ$6,Base_Cenarios!AZ$7)))</f>
        <v>9.0733740049999997E-2</v>
      </c>
      <c r="V60" s="116">
        <f>IF($B$4=Base_Cenarios!$AW$5,Base_Cenarios!BA$5,(IF('Cenario_B.2.2'!$B$4=Base_Cenarios!$AW$6,Base_Cenarios!BA$6,Base_Cenarios!BA$7)))</f>
        <v>9.4272355911950004E-2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(IF($B$3=Base_Cenarios!$A$3,Base_Cenarios!G19,(IF('Cenario_B.2.2'!$B$3=Base_Cenarios!$Q$3,Base_Cenarios!W19,Base_Cenarios!AM19))))*12.1667</f>
        <v>0</v>
      </c>
      <c r="C61" s="110">
        <f>(IF($B$3=Base_Cenarios!$A$3,Base_Cenarios!H19,(IF('Cenario_B.2.2'!$B$3=Base_Cenarios!$Q$3,Base_Cenarios!X19,Base_Cenarios!AN19))))*12.1667</f>
        <v>0</v>
      </c>
      <c r="D61" s="110">
        <f>(IF($B$3=Base_Cenarios!$A$3,Base_Cenarios!I19,(IF('Cenario_B.2.2'!$B$3=Base_Cenarios!$Q$3,Base_Cenarios!Y19,Base_Cenarios!AO19))))*12.1667</f>
        <v>0</v>
      </c>
      <c r="E61" s="110">
        <f>(IF($B$3=Base_Cenarios!$A$3,Base_Cenarios!J19,(IF('Cenario_B.2.2'!$B$3=Base_Cenarios!$Q$3,Base_Cenarios!Z19,Base_Cenarios!AP19))))*12.1667</f>
        <v>0</v>
      </c>
      <c r="F61" s="112">
        <v>1</v>
      </c>
      <c r="G61" s="114">
        <f>IF($B$4=Base_Cenarios!$AW$5,Base_Cenarios!AX$5,(IF('Cenario_B.2.2'!$B$4=Base_Cenarios!$AW$6,Base_Cenarios!AX$6,Base_Cenarios!AX$7)))</f>
        <v>8.405E-2</v>
      </c>
      <c r="H61" s="114">
        <f>IF($B$4=Base_Cenarios!$AW$5,Base_Cenarios!AY$5,(IF('Cenario_B.2.2'!$B$4=Base_Cenarios!$AW$6,Base_Cenarios!AY$6,Base_Cenarios!AY$7)))</f>
        <v>8.7327950000000001E-2</v>
      </c>
      <c r="I61" s="114">
        <f>IF($B$4=Base_Cenarios!$AW$5,Base_Cenarios!AZ$5,(IF('Cenario_B.2.2'!$B$4=Base_Cenarios!$AW$6,Base_Cenarios!AZ$6,Base_Cenarios!AZ$7)))</f>
        <v>9.0733740049999997E-2</v>
      </c>
      <c r="J61" s="114">
        <f>IF($B$4=Base_Cenarios!$AW$5,Base_Cenarios!BA$5,(IF('Cenario_B.2.2'!$B$4=Base_Cenarios!$AW$6,Base_Cenarios!BA$6,Base_Cenarios!BA$7)))</f>
        <v>9.4272355911950004E-2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IF($B$4=Base_Cenarios!$AW$5,Base_Cenarios!AX$5,(IF('Cenario_B.2.2'!$B$4=Base_Cenarios!$AW$6,Base_Cenarios!AX$6,Base_Cenarios!AX$7)))</f>
        <v>8.405E-2</v>
      </c>
      <c r="T61" s="116">
        <f>IF($B$4=Base_Cenarios!$AW$5,Base_Cenarios!AY$5,(IF('Cenario_B.2.2'!$B$4=Base_Cenarios!$AW$6,Base_Cenarios!AY$6,Base_Cenarios!AY$7)))</f>
        <v>8.7327950000000001E-2</v>
      </c>
      <c r="U61" s="116">
        <f>IF($B$4=Base_Cenarios!$AW$5,Base_Cenarios!AZ$5,(IF('Cenario_B.2.2'!$B$4=Base_Cenarios!$AW$6,Base_Cenarios!AZ$6,Base_Cenarios!AZ$7)))</f>
        <v>9.0733740049999997E-2</v>
      </c>
      <c r="V61" s="116">
        <f>IF($B$4=Base_Cenarios!$AW$5,Base_Cenarios!BA$5,(IF('Cenario_B.2.2'!$B$4=Base_Cenarios!$AW$6,Base_Cenarios!BA$6,Base_Cenarios!BA$7)))</f>
        <v>9.4272355911950004E-2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(IF($B$3=Base_Cenarios!$A$3,Base_Cenarios!G20,(IF('Cenario_B.2.2'!$B$3=Base_Cenarios!$Q$3,Base_Cenarios!W20,Base_Cenarios!AM20))))*12.1667</f>
        <v>0</v>
      </c>
      <c r="C62" s="110">
        <f>(IF($B$3=Base_Cenarios!$A$3,Base_Cenarios!H20,(IF('Cenario_B.2.2'!$B$3=Base_Cenarios!$Q$3,Base_Cenarios!X20,Base_Cenarios!AN20))))*12.1667</f>
        <v>0</v>
      </c>
      <c r="D62" s="110">
        <f>(IF($B$3=Base_Cenarios!$A$3,Base_Cenarios!I20,(IF('Cenario_B.2.2'!$B$3=Base_Cenarios!$Q$3,Base_Cenarios!Y20,Base_Cenarios!AO20))))*12.1667</f>
        <v>0</v>
      </c>
      <c r="E62" s="110">
        <f>(IF($B$3=Base_Cenarios!$A$3,Base_Cenarios!J20,(IF('Cenario_B.2.2'!$B$3=Base_Cenarios!$Q$3,Base_Cenarios!Z20,Base_Cenarios!AP20))))*12.1667</f>
        <v>0</v>
      </c>
      <c r="F62" s="112">
        <v>1</v>
      </c>
      <c r="G62" s="114">
        <f>IF($B$4=Base_Cenarios!$AW$5,Base_Cenarios!AX$5,(IF('Cenario_B.2.2'!$B$4=Base_Cenarios!$AW$6,Base_Cenarios!AX$6,Base_Cenarios!AX$7)))</f>
        <v>8.405E-2</v>
      </c>
      <c r="H62" s="114">
        <f>IF($B$4=Base_Cenarios!$AW$5,Base_Cenarios!AY$5,(IF('Cenario_B.2.2'!$B$4=Base_Cenarios!$AW$6,Base_Cenarios!AY$6,Base_Cenarios!AY$7)))</f>
        <v>8.7327950000000001E-2</v>
      </c>
      <c r="I62" s="114">
        <f>IF($B$4=Base_Cenarios!$AW$5,Base_Cenarios!AZ$5,(IF('Cenario_B.2.2'!$B$4=Base_Cenarios!$AW$6,Base_Cenarios!AZ$6,Base_Cenarios!AZ$7)))</f>
        <v>9.0733740049999997E-2</v>
      </c>
      <c r="J62" s="114">
        <f>IF($B$4=Base_Cenarios!$AW$5,Base_Cenarios!BA$5,(IF('Cenario_B.2.2'!$B$4=Base_Cenarios!$AW$6,Base_Cenarios!BA$6,Base_Cenarios!BA$7)))</f>
        <v>9.4272355911950004E-2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IF($B$4=Base_Cenarios!$AW$5,Base_Cenarios!AX$5,(IF('Cenario_B.2.2'!$B$4=Base_Cenarios!$AW$6,Base_Cenarios!AX$6,Base_Cenarios!AX$7)))</f>
        <v>8.405E-2</v>
      </c>
      <c r="T62" s="116">
        <f>IF($B$4=Base_Cenarios!$AW$5,Base_Cenarios!AY$5,(IF('Cenario_B.2.2'!$B$4=Base_Cenarios!$AW$6,Base_Cenarios!AY$6,Base_Cenarios!AY$7)))</f>
        <v>8.7327950000000001E-2</v>
      </c>
      <c r="U62" s="116">
        <f>IF($B$4=Base_Cenarios!$AW$5,Base_Cenarios!AZ$5,(IF('Cenario_B.2.2'!$B$4=Base_Cenarios!$AW$6,Base_Cenarios!AZ$6,Base_Cenarios!AZ$7)))</f>
        <v>9.0733740049999997E-2</v>
      </c>
      <c r="V62" s="116">
        <f>IF($B$4=Base_Cenarios!$AW$5,Base_Cenarios!BA$5,(IF('Cenario_B.2.2'!$B$4=Base_Cenarios!$AW$6,Base_Cenarios!BA$6,Base_Cenarios!BA$7)))</f>
        <v>9.4272355911950004E-2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(IF($B$3=Base_Cenarios!$A$3,Base_Cenarios!G21,(IF('Cenario_B.2.2'!$B$3=Base_Cenarios!$Q$3,Base_Cenarios!W21,Base_Cenarios!AM21))))*12.1667</f>
        <v>0</v>
      </c>
      <c r="C63" s="110">
        <f>(IF($B$3=Base_Cenarios!$A$3,Base_Cenarios!H21,(IF('Cenario_B.2.2'!$B$3=Base_Cenarios!$Q$3,Base_Cenarios!X21,Base_Cenarios!AN21))))*12.1667</f>
        <v>0</v>
      </c>
      <c r="D63" s="110">
        <f>(IF($B$3=Base_Cenarios!$A$3,Base_Cenarios!I21,(IF('Cenario_B.2.2'!$B$3=Base_Cenarios!$Q$3,Base_Cenarios!Y21,Base_Cenarios!AO21))))*12.1667</f>
        <v>0</v>
      </c>
      <c r="E63" s="110">
        <f>(IF($B$3=Base_Cenarios!$A$3,Base_Cenarios!J21,(IF('Cenario_B.2.2'!$B$3=Base_Cenarios!$Q$3,Base_Cenarios!Z21,Base_Cenarios!AP21))))*12.1667</f>
        <v>0</v>
      </c>
      <c r="F63" s="112">
        <v>1</v>
      </c>
      <c r="G63" s="114">
        <f>IF($B$4=Base_Cenarios!$AW$5,Base_Cenarios!AX$5,(IF('Cenario_B.2.2'!$B$4=Base_Cenarios!$AW$6,Base_Cenarios!AX$6,Base_Cenarios!AX$7)))</f>
        <v>8.405E-2</v>
      </c>
      <c r="H63" s="114">
        <f>IF($B$4=Base_Cenarios!$AW$5,Base_Cenarios!AY$5,(IF('Cenario_B.2.2'!$B$4=Base_Cenarios!$AW$6,Base_Cenarios!AY$6,Base_Cenarios!AY$7)))</f>
        <v>8.7327950000000001E-2</v>
      </c>
      <c r="I63" s="114">
        <f>IF($B$4=Base_Cenarios!$AW$5,Base_Cenarios!AZ$5,(IF('Cenario_B.2.2'!$B$4=Base_Cenarios!$AW$6,Base_Cenarios!AZ$6,Base_Cenarios!AZ$7)))</f>
        <v>9.0733740049999997E-2</v>
      </c>
      <c r="J63" s="114">
        <f>IF($B$4=Base_Cenarios!$AW$5,Base_Cenarios!BA$5,(IF('Cenario_B.2.2'!$B$4=Base_Cenarios!$AW$6,Base_Cenarios!BA$6,Base_Cenarios!BA$7)))</f>
        <v>9.4272355911950004E-2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IF($B$4=Base_Cenarios!$AW$5,Base_Cenarios!AX$5,(IF('Cenario_B.2.2'!$B$4=Base_Cenarios!$AW$6,Base_Cenarios!AX$6,Base_Cenarios!AX$7)))</f>
        <v>8.405E-2</v>
      </c>
      <c r="T63" s="116">
        <f>IF($B$4=Base_Cenarios!$AW$5,Base_Cenarios!AY$5,(IF('Cenario_B.2.2'!$B$4=Base_Cenarios!$AW$6,Base_Cenarios!AY$6,Base_Cenarios!AY$7)))</f>
        <v>8.7327950000000001E-2</v>
      </c>
      <c r="U63" s="116">
        <f>IF($B$4=Base_Cenarios!$AW$5,Base_Cenarios!AZ$5,(IF('Cenario_B.2.2'!$B$4=Base_Cenarios!$AW$6,Base_Cenarios!AZ$6,Base_Cenarios!AZ$7)))</f>
        <v>9.0733740049999997E-2</v>
      </c>
      <c r="V63" s="116">
        <f>IF($B$4=Base_Cenarios!$AW$5,Base_Cenarios!BA$5,(IF('Cenario_B.2.2'!$B$4=Base_Cenarios!$AW$6,Base_Cenarios!BA$6,Base_Cenarios!BA$7)))</f>
        <v>9.4272355911950004E-2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(IF($B$3=Base_Cenarios!$A$3,Base_Cenarios!G22,(IF('Cenario_B.2.2'!$B$3=Base_Cenarios!$Q$3,Base_Cenarios!W22,Base_Cenarios!AM22))))*12.1667</f>
        <v>10276163.833796386</v>
      </c>
      <c r="C64" s="110">
        <f>(IF($B$3=Base_Cenarios!$A$3,Base_Cenarios!H22,(IF('Cenario_B.2.2'!$B$3=Base_Cenarios!$Q$3,Base_Cenarios!X22,Base_Cenarios!AN22))))*12.1667</f>
        <v>12026194.534691907</v>
      </c>
      <c r="D64" s="110">
        <f>(IF($B$3=Base_Cenarios!$A$3,Base_Cenarios!I22,(IF('Cenario_B.2.2'!$B$3=Base_Cenarios!$Q$3,Base_Cenarios!Y22,Base_Cenarios!AO22))))*12.1667</f>
        <v>16142535.653449737</v>
      </c>
      <c r="E64" s="110">
        <f>(IF($B$3=Base_Cenarios!$A$3,Base_Cenarios!J22,(IF('Cenario_B.2.2'!$B$3=Base_Cenarios!$Q$3,Base_Cenarios!Z22,Base_Cenarios!AP22))))*12.1667</f>
        <v>18849638.882533256</v>
      </c>
      <c r="F64" s="112">
        <v>1</v>
      </c>
      <c r="G64" s="114">
        <f>IF($B$4=Base_Cenarios!$AW$5,Base_Cenarios!AX$5,(IF('Cenario_B.2.2'!$B$4=Base_Cenarios!$AW$6,Base_Cenarios!AX$6,Base_Cenarios!AX$7)))</f>
        <v>8.405E-2</v>
      </c>
      <c r="H64" s="114">
        <f>IF($B$4=Base_Cenarios!$AW$5,Base_Cenarios!AY$5,(IF('Cenario_B.2.2'!$B$4=Base_Cenarios!$AW$6,Base_Cenarios!AY$6,Base_Cenarios!AY$7)))</f>
        <v>8.7327950000000001E-2</v>
      </c>
      <c r="I64" s="114">
        <f>IF($B$4=Base_Cenarios!$AW$5,Base_Cenarios!AZ$5,(IF('Cenario_B.2.2'!$B$4=Base_Cenarios!$AW$6,Base_Cenarios!AZ$6,Base_Cenarios!AZ$7)))</f>
        <v>9.0733740049999997E-2</v>
      </c>
      <c r="J64" s="114">
        <f>IF($B$4=Base_Cenarios!$AW$5,Base_Cenarios!BA$5,(IF('Cenario_B.2.2'!$B$4=Base_Cenarios!$AW$6,Base_Cenarios!BA$6,Base_Cenarios!BA$7)))</f>
        <v>9.4272355911950004E-2</v>
      </c>
      <c r="K64" s="115">
        <f t="shared" si="21"/>
        <v>10276163.833796386</v>
      </c>
      <c r="L64" s="115">
        <f t="shared" si="17"/>
        <v>12026194.534691907</v>
      </c>
      <c r="M64" s="115">
        <f t="shared" si="17"/>
        <v>16142535.653449737</v>
      </c>
      <c r="N64" s="115">
        <f t="shared" si="17"/>
        <v>18849638.882533256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IF($B$4=Base_Cenarios!$AW$5,Base_Cenarios!AX$5,(IF('Cenario_B.2.2'!$B$4=Base_Cenarios!$AW$6,Base_Cenarios!AX$6,Base_Cenarios!AX$7)))</f>
        <v>8.405E-2</v>
      </c>
      <c r="T64" s="116">
        <f>IF($B$4=Base_Cenarios!$AW$5,Base_Cenarios!AY$5,(IF('Cenario_B.2.2'!$B$4=Base_Cenarios!$AW$6,Base_Cenarios!AY$6,Base_Cenarios!AY$7)))</f>
        <v>8.7327950000000001E-2</v>
      </c>
      <c r="U64" s="116">
        <f>IF($B$4=Base_Cenarios!$AW$5,Base_Cenarios!AZ$5,(IF('Cenario_B.2.2'!$B$4=Base_Cenarios!$AW$6,Base_Cenarios!AZ$6,Base_Cenarios!AZ$7)))</f>
        <v>9.0733740049999997E-2</v>
      </c>
      <c r="V64" s="116">
        <f>IF($B$4=Base_Cenarios!$AW$5,Base_Cenarios!BA$5,(IF('Cenario_B.2.2'!$B$4=Base_Cenarios!$AW$6,Base_Cenarios!BA$6,Base_Cenarios!BA$7)))</f>
        <v>9.4272355911950004E-2</v>
      </c>
      <c r="W64" s="117">
        <v>1</v>
      </c>
      <c r="X64" s="140">
        <v>0.1</v>
      </c>
      <c r="Y64" s="118">
        <f t="shared" si="22"/>
        <v>863711.57023058622</v>
      </c>
      <c r="Z64" s="118">
        <f t="shared" si="18"/>
        <v>1050222.9150158481</v>
      </c>
      <c r="AA64" s="118">
        <f t="shared" si="18"/>
        <v>1464672.6337279652</v>
      </c>
      <c r="AB64" s="118">
        <f t="shared" si="18"/>
        <v>1776999.8655459066</v>
      </c>
      <c r="AC64" s="118">
        <f t="shared" si="23"/>
        <v>1010801.6506408547</v>
      </c>
      <c r="AD64" s="118">
        <f t="shared" si="19"/>
        <v>1409694.5464176759</v>
      </c>
      <c r="AE64" s="118">
        <f t="shared" si="19"/>
        <v>1710298.2344041448</v>
      </c>
      <c r="AF64" s="118">
        <f t="shared" si="19"/>
        <v>9.4272355911950004E-2</v>
      </c>
      <c r="AG64" s="118">
        <f t="shared" si="24"/>
        <v>187451.32208714413</v>
      </c>
      <c r="AH64" s="118">
        <f t="shared" si="20"/>
        <v>245991.74614335244</v>
      </c>
      <c r="AI64" s="118">
        <f t="shared" si="20"/>
        <v>317497.08681321098</v>
      </c>
      <c r="AJ64" s="118">
        <f t="shared" si="20"/>
        <v>177699.99598182627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(IF($B$3=Base_Cenarios!$A$3,Base_Cenarios!G23,(IF('Cenario_B.2.2'!$B$3=Base_Cenarios!$Q$3,Base_Cenarios!W23,Base_Cenarios!AM23))))*12.1667</f>
        <v>0</v>
      </c>
      <c r="C65" s="110">
        <f>(IF($B$3=Base_Cenarios!$A$3,Base_Cenarios!H23,(IF('Cenario_B.2.2'!$B$3=Base_Cenarios!$Q$3,Base_Cenarios!X23,Base_Cenarios!AN23))))*12.1667</f>
        <v>0</v>
      </c>
      <c r="D65" s="110">
        <f>(IF($B$3=Base_Cenarios!$A$3,Base_Cenarios!I23,(IF('Cenario_B.2.2'!$B$3=Base_Cenarios!$Q$3,Base_Cenarios!Y23,Base_Cenarios!AO23))))*12.1667</f>
        <v>0</v>
      </c>
      <c r="E65" s="110">
        <f>(IF($B$3=Base_Cenarios!$A$3,Base_Cenarios!J23,(IF('Cenario_B.2.2'!$B$3=Base_Cenarios!$Q$3,Base_Cenarios!Z23,Base_Cenarios!AP23))))*12.1667</f>
        <v>0</v>
      </c>
      <c r="F65" s="112">
        <v>1</v>
      </c>
      <c r="G65" s="114">
        <f>IF($B$4=Base_Cenarios!$AW$5,Base_Cenarios!AX$5,(IF('Cenario_B.2.2'!$B$4=Base_Cenarios!$AW$6,Base_Cenarios!AX$6,Base_Cenarios!AX$7)))</f>
        <v>8.405E-2</v>
      </c>
      <c r="H65" s="114">
        <f>IF($B$4=Base_Cenarios!$AW$5,Base_Cenarios!AY$5,(IF('Cenario_B.2.2'!$B$4=Base_Cenarios!$AW$6,Base_Cenarios!AY$6,Base_Cenarios!AY$7)))</f>
        <v>8.7327950000000001E-2</v>
      </c>
      <c r="I65" s="114">
        <f>IF($B$4=Base_Cenarios!$AW$5,Base_Cenarios!AZ$5,(IF('Cenario_B.2.2'!$B$4=Base_Cenarios!$AW$6,Base_Cenarios!AZ$6,Base_Cenarios!AZ$7)))</f>
        <v>9.0733740049999997E-2</v>
      </c>
      <c r="J65" s="114">
        <f>IF($B$4=Base_Cenarios!$AW$5,Base_Cenarios!BA$5,(IF('Cenario_B.2.2'!$B$4=Base_Cenarios!$AW$6,Base_Cenarios!BA$6,Base_Cenarios!BA$7)))</f>
        <v>9.4272355911950004E-2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IF($B$4=Base_Cenarios!$AW$5,Base_Cenarios!AX$5,(IF('Cenario_B.2.2'!$B$4=Base_Cenarios!$AW$6,Base_Cenarios!AX$6,Base_Cenarios!AX$7)))</f>
        <v>8.405E-2</v>
      </c>
      <c r="T65" s="116">
        <f>IF($B$4=Base_Cenarios!$AW$5,Base_Cenarios!AY$5,(IF('Cenario_B.2.2'!$B$4=Base_Cenarios!$AW$6,Base_Cenarios!AY$6,Base_Cenarios!AY$7)))</f>
        <v>8.7327950000000001E-2</v>
      </c>
      <c r="U65" s="116">
        <f>IF($B$4=Base_Cenarios!$AW$5,Base_Cenarios!AZ$5,(IF('Cenario_B.2.2'!$B$4=Base_Cenarios!$AW$6,Base_Cenarios!AZ$6,Base_Cenarios!AZ$7)))</f>
        <v>9.0733740049999997E-2</v>
      </c>
      <c r="V65" s="116">
        <f>IF($B$4=Base_Cenarios!$AW$5,Base_Cenarios!BA$5,(IF('Cenario_B.2.2'!$B$4=Base_Cenarios!$AW$6,Base_Cenarios!BA$6,Base_Cenarios!BA$7)))</f>
        <v>9.4272355911950004E-2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863711.57023058622</v>
      </c>
      <c r="Z66" s="132">
        <f t="shared" si="25"/>
        <v>1050222.9150158481</v>
      </c>
      <c r="AA66" s="132">
        <f t="shared" si="25"/>
        <v>1464672.6337279652</v>
      </c>
      <c r="AB66" s="132">
        <f t="shared" si="25"/>
        <v>1776999.8655459066</v>
      </c>
      <c r="AC66" s="132">
        <f t="shared" si="25"/>
        <v>1010801.6506408547</v>
      </c>
      <c r="AD66" s="132">
        <f t="shared" si="25"/>
        <v>1409694.5464176759</v>
      </c>
      <c r="AE66" s="132">
        <f t="shared" si="25"/>
        <v>1710298.2344041448</v>
      </c>
      <c r="AF66" s="132">
        <f t="shared" si="25"/>
        <v>9.4272355911950004E-2</v>
      </c>
      <c r="AG66" s="132">
        <f t="shared" si="25"/>
        <v>187451.32208714413</v>
      </c>
      <c r="AH66" s="132">
        <f t="shared" si="25"/>
        <v>245991.74614335244</v>
      </c>
      <c r="AI66" s="132">
        <f t="shared" si="25"/>
        <v>317497.08681321098</v>
      </c>
      <c r="AJ66" s="132">
        <f t="shared" si="25"/>
        <v>177699.99598182627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(IF($B$3=Base_Cenarios!$A$3,Base_Cenarios!G28,(IF('Cenario_B.2.2'!$B$3=Base_Cenarios!$Q$3,Base_Cenarios!W28,Base_Cenarios!AM28))))*12.1667</f>
        <v>0</v>
      </c>
      <c r="C72" s="111">
        <f>(IF($B$3=Base_Cenarios!$A$3,Base_Cenarios!H28,(IF('Cenario_B.2.2'!$B$3=Base_Cenarios!$Q$3,Base_Cenarios!X28,Base_Cenarios!AN28))))*12.1667</f>
        <v>0</v>
      </c>
      <c r="D72" s="111">
        <f>(IF($B$3=Base_Cenarios!$A$3,Base_Cenarios!I28,(IF('Cenario_B.2.2'!$B$3=Base_Cenarios!$Q$3,Base_Cenarios!Y28,Base_Cenarios!AO28))))*12.1667</f>
        <v>0</v>
      </c>
      <c r="E72" s="111">
        <f>(IF($B$3=Base_Cenarios!$A$3,Base_Cenarios!J28,(IF('Cenario_B.2.2'!$B$3=Base_Cenarios!$Q$3,Base_Cenarios!Z28,Base_Cenarios!AP28))))*12.1667</f>
        <v>0</v>
      </c>
      <c r="F72" s="112">
        <v>1</v>
      </c>
      <c r="G72" s="114">
        <f>IF($B$4=Base_Cenarios!$AW$5,Base_Cenarios!AX$5,(IF('Cenario_B.2.2'!$B$4=Base_Cenarios!$AW$6,Base_Cenarios!AX$6,Base_Cenarios!AX$7)))</f>
        <v>8.405E-2</v>
      </c>
      <c r="H72" s="114">
        <f>IF($B$4=Base_Cenarios!$AW$5,Base_Cenarios!AY$5,(IF('Cenario_B.2.2'!$B$4=Base_Cenarios!$AW$6,Base_Cenarios!AY$6,Base_Cenarios!AY$7)))</f>
        <v>8.7327950000000001E-2</v>
      </c>
      <c r="I72" s="114">
        <f>IF($B$4=Base_Cenarios!$AW$5,Base_Cenarios!AZ$5,(IF('Cenario_B.2.2'!$B$4=Base_Cenarios!$AW$6,Base_Cenarios!AZ$6,Base_Cenarios!AZ$7)))</f>
        <v>9.0733740049999997E-2</v>
      </c>
      <c r="J72" s="114">
        <f>IF($B$4=Base_Cenarios!$AW$5,Base_Cenarios!BA$5,(IF('Cenario_B.2.2'!$B$4=Base_Cenarios!$AW$6,Base_Cenarios!BA$6,Base_Cenarios!BA$7)))</f>
        <v>9.4272355911950004E-2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IF($B$4=Base_Cenarios!$AW$5,Base_Cenarios!AX$5,(IF('Cenario_B.2.2'!$B$4=Base_Cenarios!$AW$6,Base_Cenarios!AX$6,Base_Cenarios!AX$7)))</f>
        <v>8.405E-2</v>
      </c>
      <c r="T72" s="116">
        <f>IF($B$4=Base_Cenarios!$AW$5,Base_Cenarios!AY$5,(IF('Cenario_B.2.2'!$B$4=Base_Cenarios!$AW$6,Base_Cenarios!AY$6,Base_Cenarios!AY$7)))</f>
        <v>8.7327950000000001E-2</v>
      </c>
      <c r="U72" s="116">
        <f>IF($B$4=Base_Cenarios!$AW$5,Base_Cenarios!AZ$5,(IF('Cenario_B.2.2'!$B$4=Base_Cenarios!$AW$6,Base_Cenarios!AZ$6,Base_Cenarios!AZ$7)))</f>
        <v>9.0733740049999997E-2</v>
      </c>
      <c r="V72" s="116">
        <f>IF($B$4=Base_Cenarios!$AW$5,Base_Cenarios!BA$5,(IF('Cenario_B.2.2'!$B$4=Base_Cenarios!$AW$6,Base_Cenarios!BA$6,Base_Cenarios!BA$7)))</f>
        <v>9.4272355911950004E-2</v>
      </c>
      <c r="W72" s="141">
        <f>(IF($B$3=Base_Cenarios!$A$3,Base_Cenarios!L28,(IF('Cenario_B.2.2'!$B$3=Base_Cenarios!$Q$3,Base_Cenarios!AB28,Base_Cenarios!AR28))))*12</f>
        <v>0</v>
      </c>
      <c r="X72" s="141">
        <f>(IF($B$3=Base_Cenarios!$A$3,Base_Cenarios!M28,(IF('Cenario_B.2.2'!$B$3=Base_Cenarios!$Q$3,Base_Cenarios!AC28,Base_Cenarios!AS28))))*12</f>
        <v>0</v>
      </c>
      <c r="Y72" s="141">
        <f>(IF($B$3=Base_Cenarios!$A$3,Base_Cenarios!N28,(IF('Cenario_B.2.2'!$B$3=Base_Cenarios!$Q$3,Base_Cenarios!AD28,Base_Cenarios!AT28))))*12</f>
        <v>0</v>
      </c>
      <c r="Z72" s="141">
        <f>(IF($B$3=Base_Cenarios!$A$3,Base_Cenarios!O28,(IF('Cenario_B.2.2'!$B$3=Base_Cenarios!$Q$3,Base_Cenarios!AE28,Base_Cenarios!AU28))))*12</f>
        <v>0</v>
      </c>
      <c r="AA72" s="150">
        <f>IF($B$4=Base_Cenarios!$AW$5,Base_Cenarios!AX$5,(IF('Cenario_B.2.2'!$B$4=Base_Cenarios!$AW$6,Base_Cenarios!AX$6,Base_Cenarios!AX$7)))</f>
        <v>8.405E-2</v>
      </c>
      <c r="AB72" s="150">
        <f>IF($B$4=Base_Cenarios!$AW$5,Base_Cenarios!AY$5,(IF('Cenario_B.2.2'!$B$4=Base_Cenarios!$AW$6,Base_Cenarios!AY$6,Base_Cenarios!AY$7)))</f>
        <v>8.7327950000000001E-2</v>
      </c>
      <c r="AC72" s="150">
        <f>IF($B$4=Base_Cenarios!$AW$5,Base_Cenarios!AZ$5,(IF('Cenario_B.2.2'!$B$4=Base_Cenarios!$AW$6,Base_Cenarios!AZ$6,Base_Cenarios!AZ$7)))</f>
        <v>9.0733740049999997E-2</v>
      </c>
      <c r="AD72" s="150">
        <f>IF($B$4=Base_Cenarios!$AW$5,Base_Cenarios!BA$5,(IF('Cenario_B.2.2'!$B$4=Base_Cenarios!$AW$6,Base_Cenarios!BA$6,Base_Cenarios!BA$7)))</f>
        <v>9.4272355911950004E-2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0</v>
      </c>
      <c r="AO72" s="118">
        <f t="shared" ref="AO72:AQ77" si="29">X72*AB72</f>
        <v>0</v>
      </c>
      <c r="AP72" s="118">
        <f t="shared" si="29"/>
        <v>0</v>
      </c>
      <c r="AQ72" s="118">
        <f t="shared" si="29"/>
        <v>0</v>
      </c>
      <c r="AR72" s="118">
        <f t="shared" ref="AR72:AU77" si="30">(AN72+AF72+AJ72)*$AE72</f>
        <v>0</v>
      </c>
      <c r="AS72" s="118">
        <f t="shared" si="30"/>
        <v>0</v>
      </c>
      <c r="AT72" s="118">
        <f t="shared" si="30"/>
        <v>0</v>
      </c>
      <c r="AU72" s="118">
        <f t="shared" si="30"/>
        <v>0</v>
      </c>
      <c r="AV72" s="2"/>
      <c r="AW72" s="2"/>
    </row>
    <row r="73" spans="1:53">
      <c r="A73" s="87" t="s">
        <v>12</v>
      </c>
      <c r="B73" s="111">
        <f>(IF($B$3=Base_Cenarios!$A$3,Base_Cenarios!G29,(IF('Cenario_B.2.2'!$B$3=Base_Cenarios!$Q$3,Base_Cenarios!W29,Base_Cenarios!AM29))))*12.1667</f>
        <v>0</v>
      </c>
      <c r="C73" s="111">
        <f>(IF($B$3=Base_Cenarios!$A$3,Base_Cenarios!H29,(IF('Cenario_B.2.2'!$B$3=Base_Cenarios!$Q$3,Base_Cenarios!X29,Base_Cenarios!AN29))))*12.1667</f>
        <v>0</v>
      </c>
      <c r="D73" s="111">
        <f>(IF($B$3=Base_Cenarios!$A$3,Base_Cenarios!I29,(IF('Cenario_B.2.2'!$B$3=Base_Cenarios!$Q$3,Base_Cenarios!Y29,Base_Cenarios!AO29))))*12.1667</f>
        <v>0</v>
      </c>
      <c r="E73" s="111">
        <f>(IF($B$3=Base_Cenarios!$A$3,Base_Cenarios!J29,(IF('Cenario_B.2.2'!$B$3=Base_Cenarios!$Q$3,Base_Cenarios!Z29,Base_Cenarios!AP29))))*12.1667</f>
        <v>0</v>
      </c>
      <c r="F73" s="112">
        <v>1</v>
      </c>
      <c r="G73" s="114">
        <f>IF($B$4=Base_Cenarios!$AW$5,Base_Cenarios!AX$5,(IF('Cenario_B.2.2'!$B$4=Base_Cenarios!$AW$6,Base_Cenarios!AX$6,Base_Cenarios!AX$7)))</f>
        <v>8.405E-2</v>
      </c>
      <c r="H73" s="114">
        <f>IF($B$4=Base_Cenarios!$AW$5,Base_Cenarios!AY$5,(IF('Cenario_B.2.2'!$B$4=Base_Cenarios!$AW$6,Base_Cenarios!AY$6,Base_Cenarios!AY$7)))</f>
        <v>8.7327950000000001E-2</v>
      </c>
      <c r="I73" s="114">
        <f>IF($B$4=Base_Cenarios!$AW$5,Base_Cenarios!AZ$5,(IF('Cenario_B.2.2'!$B$4=Base_Cenarios!$AW$6,Base_Cenarios!AZ$6,Base_Cenarios!AZ$7)))</f>
        <v>9.0733740049999997E-2</v>
      </c>
      <c r="J73" s="114">
        <f>IF($B$4=Base_Cenarios!$AW$5,Base_Cenarios!BA$5,(IF('Cenario_B.2.2'!$B$4=Base_Cenarios!$AW$6,Base_Cenarios!BA$6,Base_Cenarios!BA$7)))</f>
        <v>9.4272355911950004E-2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IF($B$4=Base_Cenarios!$AW$5,Base_Cenarios!AX$5,(IF('Cenario_B.2.2'!$B$4=Base_Cenarios!$AW$6,Base_Cenarios!AX$6,Base_Cenarios!AX$7)))</f>
        <v>8.405E-2</v>
      </c>
      <c r="T73" s="116">
        <f>IF($B$4=Base_Cenarios!$AW$5,Base_Cenarios!AY$5,(IF('Cenario_B.2.2'!$B$4=Base_Cenarios!$AW$6,Base_Cenarios!AY$6,Base_Cenarios!AY$7)))</f>
        <v>8.7327950000000001E-2</v>
      </c>
      <c r="U73" s="116">
        <f>IF($B$4=Base_Cenarios!$AW$5,Base_Cenarios!AZ$5,(IF('Cenario_B.2.2'!$B$4=Base_Cenarios!$AW$6,Base_Cenarios!AZ$6,Base_Cenarios!AZ$7)))</f>
        <v>9.0733740049999997E-2</v>
      </c>
      <c r="V73" s="116">
        <f>IF($B$4=Base_Cenarios!$AW$5,Base_Cenarios!BA$5,(IF('Cenario_B.2.2'!$B$4=Base_Cenarios!$AW$6,Base_Cenarios!BA$6,Base_Cenarios!BA$7)))</f>
        <v>9.4272355911950004E-2</v>
      </c>
      <c r="W73" s="141">
        <f>(IF($B$3=Base_Cenarios!$A$3,Base_Cenarios!L29,(IF('Cenario_B.2.2'!$B$3=Base_Cenarios!$Q$3,Base_Cenarios!AB29,Base_Cenarios!AR29))))*12</f>
        <v>0</v>
      </c>
      <c r="X73" s="141">
        <f>(IF($B$3=Base_Cenarios!$A$3,Base_Cenarios!M29,(IF('Cenario_B.2.2'!$B$3=Base_Cenarios!$Q$3,Base_Cenarios!AC29,Base_Cenarios!AS29))))*12</f>
        <v>0</v>
      </c>
      <c r="Y73" s="141">
        <f>(IF($B$3=Base_Cenarios!$A$3,Base_Cenarios!N29,(IF('Cenario_B.2.2'!$B$3=Base_Cenarios!$Q$3,Base_Cenarios!AD29,Base_Cenarios!AT29))))*12</f>
        <v>0</v>
      </c>
      <c r="Z73" s="141">
        <f>(IF($B$3=Base_Cenarios!$A$3,Base_Cenarios!O29,(IF('Cenario_B.2.2'!$B$3=Base_Cenarios!$Q$3,Base_Cenarios!AE29,Base_Cenarios!AU29))))*12</f>
        <v>0</v>
      </c>
      <c r="AA73" s="150">
        <f>IF($B$4=Base_Cenarios!$AW$5,Base_Cenarios!AX$5,(IF('Cenario_B.2.2'!$B$4=Base_Cenarios!$AW$6,Base_Cenarios!AX$6,Base_Cenarios!AX$7)))</f>
        <v>8.405E-2</v>
      </c>
      <c r="AB73" s="150">
        <f>IF($B$4=Base_Cenarios!$AW$5,Base_Cenarios!AY$5,(IF('Cenario_B.2.2'!$B$4=Base_Cenarios!$AW$6,Base_Cenarios!AY$6,Base_Cenarios!AY$7)))</f>
        <v>8.7327950000000001E-2</v>
      </c>
      <c r="AC73" s="150">
        <f>IF($B$4=Base_Cenarios!$AW$5,Base_Cenarios!AZ$5,(IF('Cenario_B.2.2'!$B$4=Base_Cenarios!$AW$6,Base_Cenarios!AZ$6,Base_Cenarios!AZ$7)))</f>
        <v>9.0733740049999997E-2</v>
      </c>
      <c r="AD73" s="150">
        <f>IF($B$4=Base_Cenarios!$AW$5,Base_Cenarios!BA$5,(IF('Cenario_B.2.2'!$B$4=Base_Cenarios!$AW$6,Base_Cenarios!BA$6,Base_Cenarios!BA$7)))</f>
        <v>9.4272355911950004E-2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(IF($B$3=Base_Cenarios!$A$3,Base_Cenarios!G30,(IF('Cenario_B.2.2'!$B$3=Base_Cenarios!$Q$3,Base_Cenarios!W30,Base_Cenarios!AM30))))*12.1667</f>
        <v>0</v>
      </c>
      <c r="C74" s="111">
        <f>(IF($B$3=Base_Cenarios!$A$3,Base_Cenarios!H30,(IF('Cenario_B.2.2'!$B$3=Base_Cenarios!$Q$3,Base_Cenarios!X30,Base_Cenarios!AN30))))*12.1667</f>
        <v>0</v>
      </c>
      <c r="D74" s="111">
        <f>(IF($B$3=Base_Cenarios!$A$3,Base_Cenarios!I30,(IF('Cenario_B.2.2'!$B$3=Base_Cenarios!$Q$3,Base_Cenarios!Y30,Base_Cenarios!AO30))))*12.1667</f>
        <v>0</v>
      </c>
      <c r="E74" s="111">
        <f>(IF($B$3=Base_Cenarios!$A$3,Base_Cenarios!J30,(IF('Cenario_B.2.2'!$B$3=Base_Cenarios!$Q$3,Base_Cenarios!Z30,Base_Cenarios!AP30))))*12.1667</f>
        <v>0</v>
      </c>
      <c r="F74" s="112">
        <v>1</v>
      </c>
      <c r="G74" s="114">
        <f>IF($B$4=Base_Cenarios!$AW$5,Base_Cenarios!AX$5,(IF('Cenario_B.2.2'!$B$4=Base_Cenarios!$AW$6,Base_Cenarios!AX$6,Base_Cenarios!AX$7)))</f>
        <v>8.405E-2</v>
      </c>
      <c r="H74" s="114">
        <f>IF($B$4=Base_Cenarios!$AW$5,Base_Cenarios!AY$5,(IF('Cenario_B.2.2'!$B$4=Base_Cenarios!$AW$6,Base_Cenarios!AY$6,Base_Cenarios!AY$7)))</f>
        <v>8.7327950000000001E-2</v>
      </c>
      <c r="I74" s="114">
        <f>IF($B$4=Base_Cenarios!$AW$5,Base_Cenarios!AZ$5,(IF('Cenario_B.2.2'!$B$4=Base_Cenarios!$AW$6,Base_Cenarios!AZ$6,Base_Cenarios!AZ$7)))</f>
        <v>9.0733740049999997E-2</v>
      </c>
      <c r="J74" s="114">
        <f>IF($B$4=Base_Cenarios!$AW$5,Base_Cenarios!BA$5,(IF('Cenario_B.2.2'!$B$4=Base_Cenarios!$AW$6,Base_Cenarios!BA$6,Base_Cenarios!BA$7)))</f>
        <v>9.4272355911950004E-2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IF($B$4=Base_Cenarios!$AW$5,Base_Cenarios!AX$5,(IF('Cenario_B.2.2'!$B$4=Base_Cenarios!$AW$6,Base_Cenarios!AX$6,Base_Cenarios!AX$7)))</f>
        <v>8.405E-2</v>
      </c>
      <c r="T74" s="116">
        <f>IF($B$4=Base_Cenarios!$AW$5,Base_Cenarios!AY$5,(IF('Cenario_B.2.2'!$B$4=Base_Cenarios!$AW$6,Base_Cenarios!AY$6,Base_Cenarios!AY$7)))</f>
        <v>8.7327950000000001E-2</v>
      </c>
      <c r="U74" s="116">
        <f>IF($B$4=Base_Cenarios!$AW$5,Base_Cenarios!AZ$5,(IF('Cenario_B.2.2'!$B$4=Base_Cenarios!$AW$6,Base_Cenarios!AZ$6,Base_Cenarios!AZ$7)))</f>
        <v>9.0733740049999997E-2</v>
      </c>
      <c r="V74" s="116">
        <f>IF($B$4=Base_Cenarios!$AW$5,Base_Cenarios!BA$5,(IF('Cenario_B.2.2'!$B$4=Base_Cenarios!$AW$6,Base_Cenarios!BA$6,Base_Cenarios!BA$7)))</f>
        <v>9.4272355911950004E-2</v>
      </c>
      <c r="W74" s="141">
        <f>(IF($B$3=Base_Cenarios!$A$3,Base_Cenarios!L30,(IF('Cenario_B.2.2'!$B$3=Base_Cenarios!$Q$3,Base_Cenarios!AB30,Base_Cenarios!AR30))))*12</f>
        <v>0</v>
      </c>
      <c r="X74" s="141">
        <f>(IF($B$3=Base_Cenarios!$A$3,Base_Cenarios!M30,(IF('Cenario_B.2.2'!$B$3=Base_Cenarios!$Q$3,Base_Cenarios!AC30,Base_Cenarios!AS30))))*12</f>
        <v>0</v>
      </c>
      <c r="Y74" s="141">
        <f>(IF($B$3=Base_Cenarios!$A$3,Base_Cenarios!N30,(IF('Cenario_B.2.2'!$B$3=Base_Cenarios!$Q$3,Base_Cenarios!AD30,Base_Cenarios!AT30))))*12</f>
        <v>0</v>
      </c>
      <c r="Z74" s="141">
        <f>(IF($B$3=Base_Cenarios!$A$3,Base_Cenarios!O30,(IF('Cenario_B.2.2'!$B$3=Base_Cenarios!$Q$3,Base_Cenarios!AE30,Base_Cenarios!AU30))))*12</f>
        <v>0</v>
      </c>
      <c r="AA74" s="150">
        <f>IF($B$4=Base_Cenarios!$AW$5,Base_Cenarios!AX$5,(IF('Cenario_B.2.2'!$B$4=Base_Cenarios!$AW$6,Base_Cenarios!AX$6,Base_Cenarios!AX$7)))</f>
        <v>8.405E-2</v>
      </c>
      <c r="AB74" s="150">
        <f>IF($B$4=Base_Cenarios!$AW$5,Base_Cenarios!AY$5,(IF('Cenario_B.2.2'!$B$4=Base_Cenarios!$AW$6,Base_Cenarios!AY$6,Base_Cenarios!AY$7)))</f>
        <v>8.7327950000000001E-2</v>
      </c>
      <c r="AC74" s="150">
        <f>IF($B$4=Base_Cenarios!$AW$5,Base_Cenarios!AZ$5,(IF('Cenario_B.2.2'!$B$4=Base_Cenarios!$AW$6,Base_Cenarios!AZ$6,Base_Cenarios!AZ$7)))</f>
        <v>9.0733740049999997E-2</v>
      </c>
      <c r="AD74" s="150">
        <f>IF($B$4=Base_Cenarios!$AW$5,Base_Cenarios!BA$5,(IF('Cenario_B.2.2'!$B$4=Base_Cenarios!$AW$6,Base_Cenarios!BA$6,Base_Cenarios!BA$7)))</f>
        <v>9.4272355911950004E-2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(IF($B$3=Base_Cenarios!$A$3,Base_Cenarios!G31,(IF('Cenario_B.2.2'!$B$3=Base_Cenarios!$Q$3,Base_Cenarios!W31,Base_Cenarios!AM31))))*12.1667</f>
        <v>8608555.3850186318</v>
      </c>
      <c r="C75" s="111">
        <f>(IF($B$3=Base_Cenarios!$A$3,Base_Cenarios!H31,(IF('Cenario_B.2.2'!$B$3=Base_Cenarios!$Q$3,Base_Cenarios!X31,Base_Cenarios!AN31))))*12.1667</f>
        <v>8694640.9388688169</v>
      </c>
      <c r="D75" s="111">
        <f>(IF($B$3=Base_Cenarios!$A$3,Base_Cenarios!I31,(IF('Cenario_B.2.2'!$B$3=Base_Cenarios!$Q$3,Base_Cenarios!Y31,Base_Cenarios!AO31))))*12.1667</f>
        <v>8781587.3482575025</v>
      </c>
      <c r="E75" s="111">
        <f>(IF($B$3=Base_Cenarios!$A$3,Base_Cenarios!J31,(IF('Cenario_B.2.2'!$B$3=Base_Cenarios!$Q$3,Base_Cenarios!Z31,Base_Cenarios!AP31))))*12.1667</f>
        <v>9571930.2096006796</v>
      </c>
      <c r="F75" s="112">
        <v>1</v>
      </c>
      <c r="G75" s="114">
        <f>IF($B$4=Base_Cenarios!$AW$5,Base_Cenarios!AX$5,(IF('Cenario_B.2.2'!$B$4=Base_Cenarios!$AW$6,Base_Cenarios!AX$6,Base_Cenarios!AX$7)))</f>
        <v>8.405E-2</v>
      </c>
      <c r="H75" s="114">
        <f>IF($B$4=Base_Cenarios!$AW$5,Base_Cenarios!AY$5,(IF('Cenario_B.2.2'!$B$4=Base_Cenarios!$AW$6,Base_Cenarios!AY$6,Base_Cenarios!AY$7)))</f>
        <v>8.7327950000000001E-2</v>
      </c>
      <c r="I75" s="114">
        <f>IF($B$4=Base_Cenarios!$AW$5,Base_Cenarios!AZ$5,(IF('Cenario_B.2.2'!$B$4=Base_Cenarios!$AW$6,Base_Cenarios!AZ$6,Base_Cenarios!AZ$7)))</f>
        <v>9.0733740049999997E-2</v>
      </c>
      <c r="J75" s="114">
        <f>IF($B$4=Base_Cenarios!$AW$5,Base_Cenarios!BA$5,(IF('Cenario_B.2.2'!$B$4=Base_Cenarios!$AW$6,Base_Cenarios!BA$6,Base_Cenarios!BA$7)))</f>
        <v>9.4272355911950004E-2</v>
      </c>
      <c r="K75" s="115">
        <f t="shared" si="26"/>
        <v>8608555.3850186318</v>
      </c>
      <c r="L75" s="115">
        <f t="shared" si="26"/>
        <v>8694640.9388688169</v>
      </c>
      <c r="M75" s="115">
        <f t="shared" si="26"/>
        <v>8781587.3482575025</v>
      </c>
      <c r="N75" s="115">
        <f t="shared" si="26"/>
        <v>9571930.2096006796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IF($B$4=Base_Cenarios!$AW$5,Base_Cenarios!AX$5,(IF('Cenario_B.2.2'!$B$4=Base_Cenarios!$AW$6,Base_Cenarios!AX$6,Base_Cenarios!AX$7)))</f>
        <v>8.405E-2</v>
      </c>
      <c r="T75" s="116">
        <f>IF($B$4=Base_Cenarios!$AW$5,Base_Cenarios!AY$5,(IF('Cenario_B.2.2'!$B$4=Base_Cenarios!$AW$6,Base_Cenarios!AY$6,Base_Cenarios!AY$7)))</f>
        <v>8.7327950000000001E-2</v>
      </c>
      <c r="U75" s="116">
        <f>IF($B$4=Base_Cenarios!$AW$5,Base_Cenarios!AZ$5,(IF('Cenario_B.2.2'!$B$4=Base_Cenarios!$AW$6,Base_Cenarios!AZ$6,Base_Cenarios!AZ$7)))</f>
        <v>9.0733740049999997E-2</v>
      </c>
      <c r="V75" s="116">
        <f>IF($B$4=Base_Cenarios!$AW$5,Base_Cenarios!BA$5,(IF('Cenario_B.2.2'!$B$4=Base_Cenarios!$AW$6,Base_Cenarios!BA$6,Base_Cenarios!BA$7)))</f>
        <v>9.4272355911950004E-2</v>
      </c>
      <c r="W75" s="141">
        <f>(IF($B$3=Base_Cenarios!$A$3,Base_Cenarios!L31,(IF('Cenario_B.2.2'!$B$3=Base_Cenarios!$Q$3,Base_Cenarios!AB31,Base_Cenarios!AR31))))*12</f>
        <v>1261279.4200372605</v>
      </c>
      <c r="X75" s="141">
        <f>(IF($B$3=Base_Cenarios!$A$3,Base_Cenarios!M31,(IF('Cenario_B.2.2'!$B$3=Base_Cenarios!$Q$3,Base_Cenarios!AC31,Base_Cenarios!AS31))))*12</f>
        <v>1261279.4200372605</v>
      </c>
      <c r="Y75" s="141">
        <f>(IF($B$3=Base_Cenarios!$A$3,Base_Cenarios!N31,(IF('Cenario_B.2.2'!$B$3=Base_Cenarios!$Q$3,Base_Cenarios!AD31,Base_Cenarios!AT31))))*12</f>
        <v>1261279.4200372605</v>
      </c>
      <c r="Z75" s="141">
        <f>(IF($B$3=Base_Cenarios!$A$3,Base_Cenarios!O31,(IF('Cenario_B.2.2'!$B$3=Base_Cenarios!$Q$3,Base_Cenarios!AE31,Base_Cenarios!AU31))))*12</f>
        <v>1261279.4200372605</v>
      </c>
      <c r="AA75" s="150">
        <f>IF($B$4=Base_Cenarios!$AW$5,Base_Cenarios!AX$5,(IF('Cenario_B.2.2'!$B$4=Base_Cenarios!$AW$6,Base_Cenarios!AX$6,Base_Cenarios!AX$7)))</f>
        <v>8.405E-2</v>
      </c>
      <c r="AB75" s="150">
        <f>IF($B$4=Base_Cenarios!$AW$5,Base_Cenarios!AY$5,(IF('Cenario_B.2.2'!$B$4=Base_Cenarios!$AW$6,Base_Cenarios!AY$6,Base_Cenarios!AY$7)))</f>
        <v>8.7327950000000001E-2</v>
      </c>
      <c r="AC75" s="150">
        <f>IF($B$4=Base_Cenarios!$AW$5,Base_Cenarios!AZ$5,(IF('Cenario_B.2.2'!$B$4=Base_Cenarios!$AW$6,Base_Cenarios!AZ$6,Base_Cenarios!AZ$7)))</f>
        <v>9.0733740049999997E-2</v>
      </c>
      <c r="AD75" s="150">
        <f>IF($B$4=Base_Cenarios!$AW$5,Base_Cenarios!BA$5,(IF('Cenario_B.2.2'!$B$4=Base_Cenarios!$AW$6,Base_Cenarios!BA$6,Base_Cenarios!BA$7)))</f>
        <v>9.4272355911950004E-2</v>
      </c>
      <c r="AE75" s="149">
        <v>1</v>
      </c>
      <c r="AF75" s="118">
        <f t="shared" si="27"/>
        <v>723549.08011081605</v>
      </c>
      <c r="AG75" s="118">
        <f t="shared" si="27"/>
        <v>759285.16917748912</v>
      </c>
      <c r="AH75" s="118">
        <f t="shared" si="27"/>
        <v>796786.26368316507</v>
      </c>
      <c r="AI75" s="118">
        <f t="shared" si="27"/>
        <v>902368.41148382146</v>
      </c>
      <c r="AJ75" s="118">
        <f>IF(K75&gt;0,(K75-O75)*S75*(B75/K75),0)</f>
        <v>723549.08011081605</v>
      </c>
      <c r="AK75" s="118">
        <f t="shared" si="28"/>
        <v>759285.16917748912</v>
      </c>
      <c r="AL75" s="118">
        <f t="shared" si="28"/>
        <v>796786.26368316507</v>
      </c>
      <c r="AM75" s="118">
        <f t="shared" si="28"/>
        <v>902368.41148382146</v>
      </c>
      <c r="AN75" s="118">
        <f t="shared" si="31"/>
        <v>106010.53525413174</v>
      </c>
      <c r="AO75" s="118">
        <f t="shared" si="29"/>
        <v>110144.94612904289</v>
      </c>
      <c r="AP75" s="118">
        <f t="shared" si="29"/>
        <v>114440.59902807555</v>
      </c>
      <c r="AQ75" s="118">
        <f t="shared" si="29"/>
        <v>118903.78239017051</v>
      </c>
      <c r="AR75" s="118">
        <f t="shared" si="30"/>
        <v>1553108.6954757639</v>
      </c>
      <c r="AS75" s="118">
        <f t="shared" si="30"/>
        <v>1628715.2844840211</v>
      </c>
      <c r="AT75" s="118">
        <f t="shared" si="30"/>
        <v>1708013.1263944057</v>
      </c>
      <c r="AU75" s="118">
        <f t="shared" si="30"/>
        <v>1923640.6053578134</v>
      </c>
      <c r="AV75" s="2"/>
      <c r="AW75" s="2"/>
    </row>
    <row r="76" spans="1:53">
      <c r="A76" s="87" t="s">
        <v>15</v>
      </c>
      <c r="B76" s="111">
        <f>(IF($B$3=Base_Cenarios!$A$3,Base_Cenarios!G32,(IF('Cenario_B.2.2'!$B$3=Base_Cenarios!$Q$3,Base_Cenarios!W32,Base_Cenarios!AM32))))*12.1667</f>
        <v>0</v>
      </c>
      <c r="C76" s="111">
        <f>(IF($B$3=Base_Cenarios!$A$3,Base_Cenarios!H32,(IF('Cenario_B.2.2'!$B$3=Base_Cenarios!$Q$3,Base_Cenarios!X32,Base_Cenarios!AN32))))*12.1667</f>
        <v>0</v>
      </c>
      <c r="D76" s="111">
        <f>(IF($B$3=Base_Cenarios!$A$3,Base_Cenarios!I32,(IF('Cenario_B.2.2'!$B$3=Base_Cenarios!$Q$3,Base_Cenarios!Y32,Base_Cenarios!AO32))))*12.1667</f>
        <v>0</v>
      </c>
      <c r="E76" s="111">
        <f>(IF($B$3=Base_Cenarios!$A$3,Base_Cenarios!J32,(IF('Cenario_B.2.2'!$B$3=Base_Cenarios!$Q$3,Base_Cenarios!Z32,Base_Cenarios!AP32))))*12.1667</f>
        <v>0</v>
      </c>
      <c r="F76" s="112">
        <v>1</v>
      </c>
      <c r="G76" s="114">
        <f>IF($B$4=Base_Cenarios!$AW$5,Base_Cenarios!AX$5,(IF('Cenario_B.2.2'!$B$4=Base_Cenarios!$AW$6,Base_Cenarios!AX$6,Base_Cenarios!AX$7)))</f>
        <v>8.405E-2</v>
      </c>
      <c r="H76" s="114">
        <f>IF($B$4=Base_Cenarios!$AW$5,Base_Cenarios!AY$5,(IF('Cenario_B.2.2'!$B$4=Base_Cenarios!$AW$6,Base_Cenarios!AY$6,Base_Cenarios!AY$7)))</f>
        <v>8.7327950000000001E-2</v>
      </c>
      <c r="I76" s="114">
        <f>IF($B$4=Base_Cenarios!$AW$5,Base_Cenarios!AZ$5,(IF('Cenario_B.2.2'!$B$4=Base_Cenarios!$AW$6,Base_Cenarios!AZ$6,Base_Cenarios!AZ$7)))</f>
        <v>9.0733740049999997E-2</v>
      </c>
      <c r="J76" s="114">
        <f>IF($B$4=Base_Cenarios!$AW$5,Base_Cenarios!BA$5,(IF('Cenario_B.2.2'!$B$4=Base_Cenarios!$AW$6,Base_Cenarios!BA$6,Base_Cenarios!BA$7)))</f>
        <v>9.4272355911950004E-2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IF($B$4=Base_Cenarios!$AW$5,Base_Cenarios!AX$5,(IF('Cenario_B.2.2'!$B$4=Base_Cenarios!$AW$6,Base_Cenarios!AX$6,Base_Cenarios!AX$7)))</f>
        <v>8.405E-2</v>
      </c>
      <c r="T76" s="116">
        <f>IF($B$4=Base_Cenarios!$AW$5,Base_Cenarios!AY$5,(IF('Cenario_B.2.2'!$B$4=Base_Cenarios!$AW$6,Base_Cenarios!AY$6,Base_Cenarios!AY$7)))</f>
        <v>8.7327950000000001E-2</v>
      </c>
      <c r="U76" s="116">
        <f>IF($B$4=Base_Cenarios!$AW$5,Base_Cenarios!AZ$5,(IF('Cenario_B.2.2'!$B$4=Base_Cenarios!$AW$6,Base_Cenarios!AZ$6,Base_Cenarios!AZ$7)))</f>
        <v>9.0733740049999997E-2</v>
      </c>
      <c r="V76" s="116">
        <f>IF($B$4=Base_Cenarios!$AW$5,Base_Cenarios!BA$5,(IF('Cenario_B.2.2'!$B$4=Base_Cenarios!$AW$6,Base_Cenarios!BA$6,Base_Cenarios!BA$7)))</f>
        <v>9.4272355911950004E-2</v>
      </c>
      <c r="W76" s="141">
        <f>(IF($B$3=Base_Cenarios!$A$3,Base_Cenarios!L32,(IF('Cenario_B.2.2'!$B$3=Base_Cenarios!$Q$3,Base_Cenarios!AB32,Base_Cenarios!AR32))))*12</f>
        <v>0</v>
      </c>
      <c r="X76" s="141">
        <f>(IF($B$3=Base_Cenarios!$A$3,Base_Cenarios!M32,(IF('Cenario_B.2.2'!$B$3=Base_Cenarios!$Q$3,Base_Cenarios!AC32,Base_Cenarios!AS32))))*12</f>
        <v>0</v>
      </c>
      <c r="Y76" s="141">
        <f>(IF($B$3=Base_Cenarios!$A$3,Base_Cenarios!N32,(IF('Cenario_B.2.2'!$B$3=Base_Cenarios!$Q$3,Base_Cenarios!AD32,Base_Cenarios!AT32))))*12</f>
        <v>0</v>
      </c>
      <c r="Z76" s="141">
        <f>(IF($B$3=Base_Cenarios!$A$3,Base_Cenarios!O32,(IF('Cenario_B.2.2'!$B$3=Base_Cenarios!$Q$3,Base_Cenarios!AE32,Base_Cenarios!AU32))))*12</f>
        <v>0</v>
      </c>
      <c r="AA76" s="150">
        <f>IF($B$4=Base_Cenarios!$AW$5,Base_Cenarios!AX$5,(IF('Cenario_B.2.2'!$B$4=Base_Cenarios!$AW$6,Base_Cenarios!AX$6,Base_Cenarios!AX$7)))</f>
        <v>8.405E-2</v>
      </c>
      <c r="AB76" s="150">
        <f>IF($B$4=Base_Cenarios!$AW$5,Base_Cenarios!AY$5,(IF('Cenario_B.2.2'!$B$4=Base_Cenarios!$AW$6,Base_Cenarios!AY$6,Base_Cenarios!AY$7)))</f>
        <v>8.7327950000000001E-2</v>
      </c>
      <c r="AC76" s="150">
        <f>IF($B$4=Base_Cenarios!$AW$5,Base_Cenarios!AZ$5,(IF('Cenario_B.2.2'!$B$4=Base_Cenarios!$AW$6,Base_Cenarios!AZ$6,Base_Cenarios!AZ$7)))</f>
        <v>9.0733740049999997E-2</v>
      </c>
      <c r="AD76" s="150">
        <f>IF($B$4=Base_Cenarios!$AW$5,Base_Cenarios!BA$5,(IF('Cenario_B.2.2'!$B$4=Base_Cenarios!$AW$6,Base_Cenarios!BA$6,Base_Cenarios!BA$7)))</f>
        <v>9.4272355911950004E-2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0</v>
      </c>
      <c r="AO76" s="118">
        <f t="shared" si="29"/>
        <v>0</v>
      </c>
      <c r="AP76" s="118">
        <f t="shared" si="29"/>
        <v>0</v>
      </c>
      <c r="AQ76" s="118">
        <f t="shared" si="29"/>
        <v>0</v>
      </c>
      <c r="AR76" s="118">
        <f t="shared" si="30"/>
        <v>0</v>
      </c>
      <c r="AS76" s="118">
        <f t="shared" si="30"/>
        <v>0</v>
      </c>
      <c r="AT76" s="118">
        <f t="shared" si="30"/>
        <v>0</v>
      </c>
      <c r="AU76" s="118">
        <f t="shared" si="30"/>
        <v>0</v>
      </c>
      <c r="AV76" s="2"/>
      <c r="AW76" s="2"/>
    </row>
    <row r="77" spans="1:53">
      <c r="A77" s="87" t="s">
        <v>16</v>
      </c>
      <c r="B77" s="111">
        <f>(IF($B$3=Base_Cenarios!$A$3,Base_Cenarios!G33,(IF('Cenario_B.2.2'!$B$3=Base_Cenarios!$Q$3,Base_Cenarios!W33,Base_Cenarios!AM33))))*12.1667</f>
        <v>48877.733911232877</v>
      </c>
      <c r="C77" s="111">
        <f>(IF($B$3=Base_Cenarios!$A$3,Base_Cenarios!H33,(IF('Cenario_B.2.2'!$B$3=Base_Cenarios!$Q$3,Base_Cenarios!X33,Base_Cenarios!AN33))))*12.1667</f>
        <v>50331.714842754736</v>
      </c>
      <c r="D77" s="111">
        <f>(IF($B$3=Base_Cenarios!$A$3,Base_Cenarios!I33,(IF('Cenario_B.2.2'!$B$3=Base_Cenarios!$Q$3,Base_Cenarios!Y33,Base_Cenarios!AO33))))*12.1667</f>
        <v>51077.327232805488</v>
      </c>
      <c r="E77" s="111">
        <f>(IF($B$3=Base_Cenarios!$A$3,Base_Cenarios!J33,(IF('Cenario_B.2.2'!$B$3=Base_Cenarios!$Q$3,Base_Cenarios!Z33,Base_Cenarios!AP33))))*12.1667</f>
        <v>53663.67137145294</v>
      </c>
      <c r="F77" s="112">
        <v>1</v>
      </c>
      <c r="G77" s="114">
        <f>IF($B$4=Base_Cenarios!$AW$5,Base_Cenarios!AX$5,(IF('Cenario_B.2.2'!$B$4=Base_Cenarios!$AW$6,Base_Cenarios!AX$6,Base_Cenarios!AX$7)))</f>
        <v>8.405E-2</v>
      </c>
      <c r="H77" s="114">
        <f>IF($B$4=Base_Cenarios!$AW$5,Base_Cenarios!AY$5,(IF('Cenario_B.2.2'!$B$4=Base_Cenarios!$AW$6,Base_Cenarios!AY$6,Base_Cenarios!AY$7)))</f>
        <v>8.7327950000000001E-2</v>
      </c>
      <c r="I77" s="114">
        <f>IF($B$4=Base_Cenarios!$AW$5,Base_Cenarios!AZ$5,(IF('Cenario_B.2.2'!$B$4=Base_Cenarios!$AW$6,Base_Cenarios!AZ$6,Base_Cenarios!AZ$7)))</f>
        <v>9.0733740049999997E-2</v>
      </c>
      <c r="J77" s="114">
        <f>IF($B$4=Base_Cenarios!$AW$5,Base_Cenarios!BA$5,(IF('Cenario_B.2.2'!$B$4=Base_Cenarios!$AW$6,Base_Cenarios!BA$6,Base_Cenarios!BA$7)))</f>
        <v>9.4272355911950004E-2</v>
      </c>
      <c r="K77" s="115">
        <f t="shared" si="26"/>
        <v>48877.733911232877</v>
      </c>
      <c r="L77" s="115">
        <f t="shared" si="26"/>
        <v>50331.714842754736</v>
      </c>
      <c r="M77" s="115">
        <f t="shared" si="26"/>
        <v>51077.327232805488</v>
      </c>
      <c r="N77" s="115">
        <f t="shared" si="26"/>
        <v>53663.67137145294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IF($B$4=Base_Cenarios!$AW$5,Base_Cenarios!AX$5,(IF('Cenario_B.2.2'!$B$4=Base_Cenarios!$AW$6,Base_Cenarios!AX$6,Base_Cenarios!AX$7)))</f>
        <v>8.405E-2</v>
      </c>
      <c r="T77" s="116">
        <f>IF($B$4=Base_Cenarios!$AW$5,Base_Cenarios!AY$5,(IF('Cenario_B.2.2'!$B$4=Base_Cenarios!$AW$6,Base_Cenarios!AY$6,Base_Cenarios!AY$7)))</f>
        <v>8.7327950000000001E-2</v>
      </c>
      <c r="U77" s="116">
        <f>IF($B$4=Base_Cenarios!$AW$5,Base_Cenarios!AZ$5,(IF('Cenario_B.2.2'!$B$4=Base_Cenarios!$AW$6,Base_Cenarios!AZ$6,Base_Cenarios!AZ$7)))</f>
        <v>9.0733740049999997E-2</v>
      </c>
      <c r="V77" s="116">
        <f>IF($B$4=Base_Cenarios!$AW$5,Base_Cenarios!BA$5,(IF('Cenario_B.2.2'!$B$4=Base_Cenarios!$AW$6,Base_Cenarios!BA$6,Base_Cenarios!BA$7)))</f>
        <v>9.4272355911950004E-2</v>
      </c>
      <c r="W77" s="141">
        <f>(IF($B$3=Base_Cenarios!$A$3,Base_Cenarios!L33,(IF('Cenario_B.2.2'!$B$3=Base_Cenarios!$Q$3,Base_Cenarios!AB33,Base_Cenarios!AR33))))*12</f>
        <v>0</v>
      </c>
      <c r="X77" s="141">
        <f>(IF($B$3=Base_Cenarios!$A$3,Base_Cenarios!M33,(IF('Cenario_B.2.2'!$B$3=Base_Cenarios!$Q$3,Base_Cenarios!AC33,Base_Cenarios!AS33))))*12</f>
        <v>0</v>
      </c>
      <c r="Y77" s="141">
        <f>(IF($B$3=Base_Cenarios!$A$3,Base_Cenarios!N33,(IF('Cenario_B.2.2'!$B$3=Base_Cenarios!$Q$3,Base_Cenarios!AD33,Base_Cenarios!AT33))))*12</f>
        <v>0</v>
      </c>
      <c r="Z77" s="141">
        <f>(IF($B$3=Base_Cenarios!$A$3,Base_Cenarios!O33,(IF('Cenario_B.2.2'!$B$3=Base_Cenarios!$Q$3,Base_Cenarios!AE33,Base_Cenarios!AU33))))*12</f>
        <v>0</v>
      </c>
      <c r="AA77" s="150">
        <f>IF($B$4=Base_Cenarios!$AW$5,Base_Cenarios!AX$5,(IF('Cenario_B.2.2'!$B$4=Base_Cenarios!$AW$6,Base_Cenarios!AX$6,Base_Cenarios!AX$7)))</f>
        <v>8.405E-2</v>
      </c>
      <c r="AB77" s="150">
        <f>IF($B$4=Base_Cenarios!$AW$5,Base_Cenarios!AY$5,(IF('Cenario_B.2.2'!$B$4=Base_Cenarios!$AW$6,Base_Cenarios!AY$6,Base_Cenarios!AY$7)))</f>
        <v>8.7327950000000001E-2</v>
      </c>
      <c r="AC77" s="150">
        <f>IF($B$4=Base_Cenarios!$AW$5,Base_Cenarios!AZ$5,(IF('Cenario_B.2.2'!$B$4=Base_Cenarios!$AW$6,Base_Cenarios!AZ$6,Base_Cenarios!AZ$7)))</f>
        <v>9.0733740049999997E-2</v>
      </c>
      <c r="AD77" s="150">
        <f>IF($B$4=Base_Cenarios!$AW$5,Base_Cenarios!BA$5,(IF('Cenario_B.2.2'!$B$4=Base_Cenarios!$AW$6,Base_Cenarios!BA$6,Base_Cenarios!BA$7)))</f>
        <v>9.4272355911950004E-2</v>
      </c>
      <c r="AE77" s="149">
        <v>1</v>
      </c>
      <c r="AF77" s="118">
        <f t="shared" si="27"/>
        <v>4108.1735352391233</v>
      </c>
      <c r="AG77" s="118">
        <f t="shared" si="27"/>
        <v>4395.3654772023438</v>
      </c>
      <c r="AH77" s="118">
        <f t="shared" si="27"/>
        <v>4634.4369315901586</v>
      </c>
      <c r="AI77" s="118">
        <f t="shared" si="27"/>
        <v>5059.0007270715341</v>
      </c>
      <c r="AJ77" s="118">
        <f t="shared" si="28"/>
        <v>4108.1735352391233</v>
      </c>
      <c r="AK77" s="118">
        <f t="shared" si="28"/>
        <v>4395.3654772023438</v>
      </c>
      <c r="AL77" s="118">
        <f t="shared" si="28"/>
        <v>4634.4369315901586</v>
      </c>
      <c r="AM77" s="118">
        <f t="shared" si="28"/>
        <v>5059.0007270715341</v>
      </c>
      <c r="AN77" s="118">
        <f t="shared" si="31"/>
        <v>0</v>
      </c>
      <c r="AO77" s="118">
        <f t="shared" si="29"/>
        <v>0</v>
      </c>
      <c r="AP77" s="118">
        <f t="shared" si="29"/>
        <v>0</v>
      </c>
      <c r="AQ77" s="118">
        <f t="shared" si="29"/>
        <v>0</v>
      </c>
      <c r="AR77" s="118">
        <f t="shared" si="30"/>
        <v>8216.3470704782467</v>
      </c>
      <c r="AS77" s="118">
        <f t="shared" si="30"/>
        <v>8790.7309544046875</v>
      </c>
      <c r="AT77" s="118">
        <f t="shared" si="30"/>
        <v>9268.8738631803171</v>
      </c>
      <c r="AU77" s="118">
        <f t="shared" si="30"/>
        <v>10118.001454143068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727657.25364605512</v>
      </c>
      <c r="AH78" s="132">
        <f t="shared" si="32"/>
        <v>763680.53465469147</v>
      </c>
      <c r="AI78" s="132">
        <f t="shared" si="32"/>
        <v>801420.70061475527</v>
      </c>
      <c r="AJ78" s="132">
        <f t="shared" si="32"/>
        <v>907427.412210893</v>
      </c>
      <c r="AK78" s="132">
        <f t="shared" si="32"/>
        <v>727657.25364605512</v>
      </c>
      <c r="AL78" s="132">
        <f t="shared" si="32"/>
        <v>763680.53465469147</v>
      </c>
      <c r="AM78" s="132">
        <f t="shared" si="32"/>
        <v>801420.70061475527</v>
      </c>
      <c r="AN78" s="132">
        <f t="shared" si="32"/>
        <v>907427.412210893</v>
      </c>
      <c r="AO78" s="132">
        <f t="shared" si="32"/>
        <v>106010.53525413174</v>
      </c>
      <c r="AP78" s="132">
        <f t="shared" si="32"/>
        <v>110144.94612904289</v>
      </c>
      <c r="AQ78" s="132">
        <f t="shared" si="32"/>
        <v>114440.59902807555</v>
      </c>
      <c r="AR78" s="132">
        <f t="shared" si="32"/>
        <v>118903.78239017051</v>
      </c>
      <c r="AS78" s="132">
        <f t="shared" si="32"/>
        <v>1561325.042546242</v>
      </c>
      <c r="AT78" s="132">
        <f t="shared" si="32"/>
        <v>1637506.0154384258</v>
      </c>
      <c r="AU78" s="132">
        <f t="shared" si="32"/>
        <v>1717282.0002575861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(IF($B$3=Base_Cenarios!$A$3,Base_Cenarios!G38,(IF('Cenario_B.2.2'!$B$3=Base_Cenarios!$Q$3,Base_Cenarios!W38,Base_Cenarios!AM38))))*12.1667</f>
        <v>0</v>
      </c>
      <c r="C84" s="110">
        <f>(IF($B$3=Base_Cenarios!$A$3,Base_Cenarios!H38,(IF('Cenario_B.2.2'!$B$3=Base_Cenarios!$Q$3,Base_Cenarios!X38,Base_Cenarios!AN38))))*12.1667</f>
        <v>0</v>
      </c>
      <c r="D84" s="110">
        <f>(IF($B$3=Base_Cenarios!$A$3,Base_Cenarios!I38,(IF('Cenario_B.2.2'!$B$3=Base_Cenarios!$Q$3,Base_Cenarios!Y38,Base_Cenarios!AO38))))*12.1667</f>
        <v>0</v>
      </c>
      <c r="E84" s="110">
        <f>(IF($B$3=Base_Cenarios!$A$3,Base_Cenarios!J38,(IF('Cenario_B.2.2'!$B$3=Base_Cenarios!$Q$3,Base_Cenarios!Z38,Base_Cenarios!AP38))))*12.1667</f>
        <v>0</v>
      </c>
      <c r="F84" s="112">
        <v>1</v>
      </c>
      <c r="G84" s="114">
        <f>IF($B$4=Base_Cenarios!$AW$5,Base_Cenarios!AX$5,(IF('Cenario_B.2.2'!$B$4=Base_Cenarios!$AW$6,Base_Cenarios!AX$6,Base_Cenarios!AX$7)))</f>
        <v>8.405E-2</v>
      </c>
      <c r="H84" s="114">
        <f>IF($B$4=Base_Cenarios!$AW$5,Base_Cenarios!AY$5,(IF('Cenario_B.2.2'!$B$4=Base_Cenarios!$AW$6,Base_Cenarios!AY$6,Base_Cenarios!AY$7)))</f>
        <v>8.7327950000000001E-2</v>
      </c>
      <c r="I84" s="114">
        <f>IF($B$4=Base_Cenarios!$AW$5,Base_Cenarios!AZ$5,(IF('Cenario_B.2.2'!$B$4=Base_Cenarios!$AW$6,Base_Cenarios!AZ$6,Base_Cenarios!AZ$7)))</f>
        <v>9.0733740049999997E-2</v>
      </c>
      <c r="J84" s="114">
        <f>IF($B$4=Base_Cenarios!$AW$5,Base_Cenarios!BA$5,(IF('Cenario_B.2.2'!$B$4=Base_Cenarios!$AW$6,Base_Cenarios!BA$6,Base_Cenarios!BA$7)))</f>
        <v>9.4272355911950004E-2</v>
      </c>
      <c r="K84" s="115">
        <v>0.75</v>
      </c>
      <c r="L84" s="116">
        <f>IF($B$4=Base_Cenarios!$AW$5,Base_Cenarios!AX$5,(IF('Cenario_B.2.2'!$B$4=Base_Cenarios!$AW$6,Base_Cenarios!AX$6,Base_Cenarios!AX$7)))</f>
        <v>8.405E-2</v>
      </c>
      <c r="M84" s="116">
        <f>IF($B$4=Base_Cenarios!$AW$5,Base_Cenarios!AY$5,(IF('Cenario_B.2.2'!$B$4=Base_Cenarios!$AW$6,Base_Cenarios!AY$6,Base_Cenarios!AY$7)))</f>
        <v>8.7327950000000001E-2</v>
      </c>
      <c r="N84" s="116">
        <f>IF($B$4=Base_Cenarios!$AW$5,Base_Cenarios!AZ$5,(IF('Cenario_B.2.2'!$B$4=Base_Cenarios!$AW$6,Base_Cenarios!AZ$6,Base_Cenarios!AZ$7)))</f>
        <v>9.0733740049999997E-2</v>
      </c>
      <c r="O84" s="116">
        <f>IF($B$4=Base_Cenarios!$AW$5,Base_Cenarios!BA$5,(IF('Cenario_B.2.2'!$B$4=Base_Cenarios!$AW$6,Base_Cenarios!BA$6,Base_Cenarios!BA$7)))</f>
        <v>9.4272355911950004E-2</v>
      </c>
      <c r="P84" s="153">
        <v>1</v>
      </c>
      <c r="Q84" s="154">
        <v>0.5</v>
      </c>
      <c r="R84" s="118">
        <f t="shared" ref="R84:U89" si="33">B84*$F84*G84</f>
        <v>0</v>
      </c>
      <c r="S84" s="118">
        <f t="shared" si="33"/>
        <v>0</v>
      </c>
      <c r="T84" s="118">
        <f t="shared" si="33"/>
        <v>0</v>
      </c>
      <c r="U84" s="118">
        <f t="shared" si="33"/>
        <v>0</v>
      </c>
      <c r="V84" s="118">
        <f>B84*$K84*L84</f>
        <v>0</v>
      </c>
      <c r="W84" s="118">
        <f t="shared" ref="W84:Y89" si="34">C84*$K84*M84</f>
        <v>0</v>
      </c>
      <c r="X84" s="118">
        <f t="shared" si="34"/>
        <v>0</v>
      </c>
      <c r="Y84" s="118">
        <f t="shared" si="34"/>
        <v>0</v>
      </c>
      <c r="Z84" s="118">
        <f t="shared" ref="Z84:AC89" si="35">(R84+V84)*$P84*$Q84</f>
        <v>0</v>
      </c>
      <c r="AA84" s="118">
        <f t="shared" si="35"/>
        <v>0</v>
      </c>
      <c r="AB84" s="118">
        <f t="shared" si="35"/>
        <v>0</v>
      </c>
      <c r="AC84" s="118">
        <f t="shared" si="35"/>
        <v>0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(IF($B$3=Base_Cenarios!$A$3,Base_Cenarios!G39,(IF('Cenario_B.2.2'!$B$3=Base_Cenarios!$Q$3,Base_Cenarios!W39,Base_Cenarios!AM39))))*12.1667</f>
        <v>0</v>
      </c>
      <c r="C85" s="110">
        <f>(IF($B$3=Base_Cenarios!$A$3,Base_Cenarios!H39,(IF('Cenario_B.2.2'!$B$3=Base_Cenarios!$Q$3,Base_Cenarios!X39,Base_Cenarios!AN39))))*12.1667</f>
        <v>0</v>
      </c>
      <c r="D85" s="110">
        <f>(IF($B$3=Base_Cenarios!$A$3,Base_Cenarios!I39,(IF('Cenario_B.2.2'!$B$3=Base_Cenarios!$Q$3,Base_Cenarios!Y39,Base_Cenarios!AO39))))*12.1667</f>
        <v>0</v>
      </c>
      <c r="E85" s="110">
        <f>(IF($B$3=Base_Cenarios!$A$3,Base_Cenarios!J39,(IF('Cenario_B.2.2'!$B$3=Base_Cenarios!$Q$3,Base_Cenarios!Z39,Base_Cenarios!AP39))))*12.1667</f>
        <v>0</v>
      </c>
      <c r="F85" s="112">
        <v>1</v>
      </c>
      <c r="G85" s="114">
        <f>IF($B$4=Base_Cenarios!$AW$5,Base_Cenarios!AX$5,(IF('Cenario_B.2.2'!$B$4=Base_Cenarios!$AW$6,Base_Cenarios!AX$6,Base_Cenarios!AX$7)))</f>
        <v>8.405E-2</v>
      </c>
      <c r="H85" s="114">
        <f>IF($B$4=Base_Cenarios!$AW$5,Base_Cenarios!AY$5,(IF('Cenario_B.2.2'!$B$4=Base_Cenarios!$AW$6,Base_Cenarios!AY$6,Base_Cenarios!AY$7)))</f>
        <v>8.7327950000000001E-2</v>
      </c>
      <c r="I85" s="114">
        <f>IF($B$4=Base_Cenarios!$AW$5,Base_Cenarios!AZ$5,(IF('Cenario_B.2.2'!$B$4=Base_Cenarios!$AW$6,Base_Cenarios!AZ$6,Base_Cenarios!AZ$7)))</f>
        <v>9.0733740049999997E-2</v>
      </c>
      <c r="J85" s="114">
        <f>IF($B$4=Base_Cenarios!$AW$5,Base_Cenarios!BA$5,(IF('Cenario_B.2.2'!$B$4=Base_Cenarios!$AW$6,Base_Cenarios!BA$6,Base_Cenarios!BA$7)))</f>
        <v>9.4272355911950004E-2</v>
      </c>
      <c r="K85" s="115">
        <v>0.75</v>
      </c>
      <c r="L85" s="116">
        <f>IF($B$4=Base_Cenarios!$AW$5,Base_Cenarios!AX$5,(IF('Cenario_B.2.2'!$B$4=Base_Cenarios!$AW$6,Base_Cenarios!AX$6,Base_Cenarios!AX$7)))</f>
        <v>8.405E-2</v>
      </c>
      <c r="M85" s="116">
        <f>IF($B$4=Base_Cenarios!$AW$5,Base_Cenarios!AY$5,(IF('Cenario_B.2.2'!$B$4=Base_Cenarios!$AW$6,Base_Cenarios!AY$6,Base_Cenarios!AY$7)))</f>
        <v>8.7327950000000001E-2</v>
      </c>
      <c r="N85" s="116">
        <f>IF($B$4=Base_Cenarios!$AW$5,Base_Cenarios!AZ$5,(IF('Cenario_B.2.2'!$B$4=Base_Cenarios!$AW$6,Base_Cenarios!AZ$6,Base_Cenarios!AZ$7)))</f>
        <v>9.0733740049999997E-2</v>
      </c>
      <c r="O85" s="116">
        <f>IF($B$4=Base_Cenarios!$AW$5,Base_Cenarios!BA$5,(IF('Cenario_B.2.2'!$B$4=Base_Cenarios!$AW$6,Base_Cenarios!BA$6,Base_Cenarios!BA$7)))</f>
        <v>9.4272355911950004E-2</v>
      </c>
      <c r="P85" s="153">
        <v>1</v>
      </c>
      <c r="Q85" s="154">
        <v>0.5</v>
      </c>
      <c r="R85" s="118">
        <f t="shared" si="33"/>
        <v>0</v>
      </c>
      <c r="S85" s="118">
        <f t="shared" si="33"/>
        <v>0</v>
      </c>
      <c r="T85" s="118">
        <f t="shared" si="33"/>
        <v>0</v>
      </c>
      <c r="U85" s="118">
        <f t="shared" si="33"/>
        <v>0</v>
      </c>
      <c r="V85" s="118">
        <f t="shared" ref="V85:V89" si="36">B85*$K85*L85</f>
        <v>0</v>
      </c>
      <c r="W85" s="118">
        <f t="shared" si="34"/>
        <v>0</v>
      </c>
      <c r="X85" s="118">
        <f t="shared" si="34"/>
        <v>0</v>
      </c>
      <c r="Y85" s="118">
        <f t="shared" si="34"/>
        <v>0</v>
      </c>
      <c r="Z85" s="118">
        <f t="shared" si="35"/>
        <v>0</v>
      </c>
      <c r="AA85" s="118">
        <f t="shared" si="35"/>
        <v>0</v>
      </c>
      <c r="AB85" s="118">
        <f t="shared" si="35"/>
        <v>0</v>
      </c>
      <c r="AC85" s="118">
        <f t="shared" si="35"/>
        <v>0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(IF($B$3=Base_Cenarios!$A$3,Base_Cenarios!G40,(IF('Cenario_B.2.2'!$B$3=Base_Cenarios!$Q$3,Base_Cenarios!W40,Base_Cenarios!AM40))))*12.1667</f>
        <v>0</v>
      </c>
      <c r="C86" s="110">
        <f>(IF($B$3=Base_Cenarios!$A$3,Base_Cenarios!H40,(IF('Cenario_B.2.2'!$B$3=Base_Cenarios!$Q$3,Base_Cenarios!X40,Base_Cenarios!AN40))))*12.1667</f>
        <v>0</v>
      </c>
      <c r="D86" s="110">
        <f>(IF($B$3=Base_Cenarios!$A$3,Base_Cenarios!I40,(IF('Cenario_B.2.2'!$B$3=Base_Cenarios!$Q$3,Base_Cenarios!Y40,Base_Cenarios!AO40))))*12.1667</f>
        <v>0</v>
      </c>
      <c r="E86" s="110">
        <f>(IF($B$3=Base_Cenarios!$A$3,Base_Cenarios!J40,(IF('Cenario_B.2.2'!$B$3=Base_Cenarios!$Q$3,Base_Cenarios!Z40,Base_Cenarios!AP40))))*12.1667</f>
        <v>0</v>
      </c>
      <c r="F86" s="112">
        <v>1</v>
      </c>
      <c r="G86" s="114">
        <f>IF($B$4=Base_Cenarios!$AW$5,Base_Cenarios!AX$5,(IF('Cenario_B.2.2'!$B$4=Base_Cenarios!$AW$6,Base_Cenarios!AX$6,Base_Cenarios!AX$7)))</f>
        <v>8.405E-2</v>
      </c>
      <c r="H86" s="114">
        <f>IF($B$4=Base_Cenarios!$AW$5,Base_Cenarios!AY$5,(IF('Cenario_B.2.2'!$B$4=Base_Cenarios!$AW$6,Base_Cenarios!AY$6,Base_Cenarios!AY$7)))</f>
        <v>8.7327950000000001E-2</v>
      </c>
      <c r="I86" s="114">
        <f>IF($B$4=Base_Cenarios!$AW$5,Base_Cenarios!AZ$5,(IF('Cenario_B.2.2'!$B$4=Base_Cenarios!$AW$6,Base_Cenarios!AZ$6,Base_Cenarios!AZ$7)))</f>
        <v>9.0733740049999997E-2</v>
      </c>
      <c r="J86" s="114">
        <f>IF($B$4=Base_Cenarios!$AW$5,Base_Cenarios!BA$5,(IF('Cenario_B.2.2'!$B$4=Base_Cenarios!$AW$6,Base_Cenarios!BA$6,Base_Cenarios!BA$7)))</f>
        <v>9.4272355911950004E-2</v>
      </c>
      <c r="K86" s="115">
        <v>0.75</v>
      </c>
      <c r="L86" s="116">
        <f>IF($B$4=Base_Cenarios!$AW$5,Base_Cenarios!AX$5,(IF('Cenario_B.2.2'!$B$4=Base_Cenarios!$AW$6,Base_Cenarios!AX$6,Base_Cenarios!AX$7)))</f>
        <v>8.405E-2</v>
      </c>
      <c r="M86" s="116">
        <f>IF($B$4=Base_Cenarios!$AW$5,Base_Cenarios!AY$5,(IF('Cenario_B.2.2'!$B$4=Base_Cenarios!$AW$6,Base_Cenarios!AY$6,Base_Cenarios!AY$7)))</f>
        <v>8.7327950000000001E-2</v>
      </c>
      <c r="N86" s="116">
        <f>IF($B$4=Base_Cenarios!$AW$5,Base_Cenarios!AZ$5,(IF('Cenario_B.2.2'!$B$4=Base_Cenarios!$AW$6,Base_Cenarios!AZ$6,Base_Cenarios!AZ$7)))</f>
        <v>9.0733740049999997E-2</v>
      </c>
      <c r="O86" s="116">
        <f>IF($B$4=Base_Cenarios!$AW$5,Base_Cenarios!BA$5,(IF('Cenario_B.2.2'!$B$4=Base_Cenarios!$AW$6,Base_Cenarios!BA$6,Base_Cenarios!BA$7)))</f>
        <v>9.4272355911950004E-2</v>
      </c>
      <c r="P86" s="153">
        <v>1</v>
      </c>
      <c r="Q86" s="154">
        <v>0.5</v>
      </c>
      <c r="R86" s="118">
        <f t="shared" si="33"/>
        <v>0</v>
      </c>
      <c r="S86" s="118">
        <f t="shared" si="33"/>
        <v>0</v>
      </c>
      <c r="T86" s="118">
        <f t="shared" si="33"/>
        <v>0</v>
      </c>
      <c r="U86" s="118">
        <f t="shared" si="33"/>
        <v>0</v>
      </c>
      <c r="V86" s="118">
        <f t="shared" si="36"/>
        <v>0</v>
      </c>
      <c r="W86" s="118">
        <f t="shared" si="34"/>
        <v>0</v>
      </c>
      <c r="X86" s="118">
        <f t="shared" si="34"/>
        <v>0</v>
      </c>
      <c r="Y86" s="118">
        <f t="shared" si="34"/>
        <v>0</v>
      </c>
      <c r="Z86" s="118">
        <f t="shared" si="35"/>
        <v>0</v>
      </c>
      <c r="AA86" s="118">
        <f t="shared" si="35"/>
        <v>0</v>
      </c>
      <c r="AB86" s="118">
        <f t="shared" si="35"/>
        <v>0</v>
      </c>
      <c r="AC86" s="118">
        <f t="shared" si="35"/>
        <v>0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(IF($B$3=Base_Cenarios!$A$3,Base_Cenarios!G41,(IF('Cenario_B.2.2'!$B$3=Base_Cenarios!$Q$3,Base_Cenarios!W41,Base_Cenarios!AM41))))*12.1667</f>
        <v>6336.0173589041096</v>
      </c>
      <c r="C87" s="110">
        <f>(IF($B$3=Base_Cenarios!$A$3,Base_Cenarios!H41,(IF('Cenario_B.2.2'!$B$3=Base_Cenarios!$Q$3,Base_Cenarios!X41,Base_Cenarios!AN41))))*12.1667</f>
        <v>6681.2525326513196</v>
      </c>
      <c r="D87" s="110">
        <f>(IF($B$3=Base_Cenarios!$A$3,Base_Cenarios!I41,(IF('Cenario_B.2.2'!$B$3=Base_Cenarios!$Q$3,Base_Cenarios!Y41,Base_Cenarios!AO41))))*12.1667</f>
        <v>6967.9740627969368</v>
      </c>
      <c r="E87" s="110">
        <f>(IF($B$3=Base_Cenarios!$A$3,Base_Cenarios!J41,(IF('Cenario_B.2.2'!$B$3=Base_Cenarios!$Q$3,Base_Cenarios!Z41,Base_Cenarios!AP41))))*12.1667</f>
        <v>7391.6826830949331</v>
      </c>
      <c r="F87" s="112">
        <v>1</v>
      </c>
      <c r="G87" s="114">
        <f>IF($B$4=Base_Cenarios!$AW$5,Base_Cenarios!AX$5,(IF('Cenario_B.2.2'!$B$4=Base_Cenarios!$AW$6,Base_Cenarios!AX$6,Base_Cenarios!AX$7)))</f>
        <v>8.405E-2</v>
      </c>
      <c r="H87" s="114">
        <f>IF($B$4=Base_Cenarios!$AW$5,Base_Cenarios!AY$5,(IF('Cenario_B.2.2'!$B$4=Base_Cenarios!$AW$6,Base_Cenarios!AY$6,Base_Cenarios!AY$7)))</f>
        <v>8.7327950000000001E-2</v>
      </c>
      <c r="I87" s="114">
        <f>IF($B$4=Base_Cenarios!$AW$5,Base_Cenarios!AZ$5,(IF('Cenario_B.2.2'!$B$4=Base_Cenarios!$AW$6,Base_Cenarios!AZ$6,Base_Cenarios!AZ$7)))</f>
        <v>9.0733740049999997E-2</v>
      </c>
      <c r="J87" s="114">
        <f>IF($B$4=Base_Cenarios!$AW$5,Base_Cenarios!BA$5,(IF('Cenario_B.2.2'!$B$4=Base_Cenarios!$AW$6,Base_Cenarios!BA$6,Base_Cenarios!BA$7)))</f>
        <v>9.4272355911950004E-2</v>
      </c>
      <c r="K87" s="115">
        <v>0.75</v>
      </c>
      <c r="L87" s="116">
        <f>IF($B$4=Base_Cenarios!$AW$5,Base_Cenarios!AX$5,(IF('Cenario_B.2.2'!$B$4=Base_Cenarios!$AW$6,Base_Cenarios!AX$6,Base_Cenarios!AX$7)))</f>
        <v>8.405E-2</v>
      </c>
      <c r="M87" s="116">
        <f>IF($B$4=Base_Cenarios!$AW$5,Base_Cenarios!AY$5,(IF('Cenario_B.2.2'!$B$4=Base_Cenarios!$AW$6,Base_Cenarios!AY$6,Base_Cenarios!AY$7)))</f>
        <v>8.7327950000000001E-2</v>
      </c>
      <c r="N87" s="116">
        <f>IF($B$4=Base_Cenarios!$AW$5,Base_Cenarios!AZ$5,(IF('Cenario_B.2.2'!$B$4=Base_Cenarios!$AW$6,Base_Cenarios!AZ$6,Base_Cenarios!AZ$7)))</f>
        <v>9.0733740049999997E-2</v>
      </c>
      <c r="O87" s="116">
        <f>IF($B$4=Base_Cenarios!$AW$5,Base_Cenarios!BA$5,(IF('Cenario_B.2.2'!$B$4=Base_Cenarios!$AW$6,Base_Cenarios!BA$6,Base_Cenarios!BA$7)))</f>
        <v>9.4272355911950004E-2</v>
      </c>
      <c r="P87" s="153">
        <v>1</v>
      </c>
      <c r="Q87" s="154">
        <v>0.5</v>
      </c>
      <c r="R87" s="118">
        <f t="shared" si="33"/>
        <v>532.54225901589041</v>
      </c>
      <c r="S87" s="118">
        <f t="shared" si="33"/>
        <v>583.46008710874787</v>
      </c>
      <c r="T87" s="118">
        <f t="shared" si="33"/>
        <v>632.23034728895959</v>
      </c>
      <c r="U87" s="118">
        <f t="shared" si="33"/>
        <v>696.83134068892309</v>
      </c>
      <c r="V87" s="118">
        <f t="shared" si="36"/>
        <v>399.40669426191783</v>
      </c>
      <c r="W87" s="118">
        <f t="shared" si="34"/>
        <v>437.59506533156082</v>
      </c>
      <c r="X87" s="118">
        <f t="shared" si="34"/>
        <v>474.17276046671969</v>
      </c>
      <c r="Y87" s="118">
        <f t="shared" si="34"/>
        <v>522.62350551669238</v>
      </c>
      <c r="Z87" s="118">
        <f>(R87+V87)*$P87*$Q87</f>
        <v>465.97447663890409</v>
      </c>
      <c r="AA87" s="118">
        <f t="shared" si="35"/>
        <v>510.52757622015434</v>
      </c>
      <c r="AB87" s="118">
        <f t="shared" si="35"/>
        <v>553.20155387783961</v>
      </c>
      <c r="AC87" s="118">
        <f t="shared" si="35"/>
        <v>609.72742310280773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(IF($B$3=Base_Cenarios!$A$3,Base_Cenarios!G42,(IF('Cenario_B.2.2'!$B$3=Base_Cenarios!$Q$3,Base_Cenarios!W42,Base_Cenarios!AM42))))*12.1667</f>
        <v>6558.0179671232881</v>
      </c>
      <c r="C88" s="110">
        <f>(IF($B$3=Base_Cenarios!$A$3,Base_Cenarios!H42,(IF('Cenario_B.2.2'!$B$3=Base_Cenarios!$Q$3,Base_Cenarios!X42,Base_Cenarios!AN42))))*12.1667</f>
        <v>6932.2879699876457</v>
      </c>
      <c r="D88" s="110">
        <f>(IF($B$3=Base_Cenarios!$A$3,Base_Cenarios!I42,(IF('Cenario_B.2.2'!$B$3=Base_Cenarios!$Q$3,Base_Cenarios!Y42,Base_Cenarios!AO42))))*12.1667</f>
        <v>7189.5468317690338</v>
      </c>
      <c r="E88" s="110">
        <f>(IF($B$3=Base_Cenarios!$A$3,Base_Cenarios!J42,(IF('Cenario_B.2.2'!$B$3=Base_Cenarios!$Q$3,Base_Cenarios!Z42,Base_Cenarios!AP42))))*12.1667</f>
        <v>7603.7739092044403</v>
      </c>
      <c r="F88" s="112">
        <v>1</v>
      </c>
      <c r="G88" s="114">
        <f>IF($B$4=Base_Cenarios!$AW$5,Base_Cenarios!AX$5,(IF('Cenario_B.2.2'!$B$4=Base_Cenarios!$AW$6,Base_Cenarios!AX$6,Base_Cenarios!AX$7)))</f>
        <v>8.405E-2</v>
      </c>
      <c r="H88" s="114">
        <f>IF($B$4=Base_Cenarios!$AW$5,Base_Cenarios!AY$5,(IF('Cenario_B.2.2'!$B$4=Base_Cenarios!$AW$6,Base_Cenarios!AY$6,Base_Cenarios!AY$7)))</f>
        <v>8.7327950000000001E-2</v>
      </c>
      <c r="I88" s="114">
        <f>IF($B$4=Base_Cenarios!$AW$5,Base_Cenarios!AZ$5,(IF('Cenario_B.2.2'!$B$4=Base_Cenarios!$AW$6,Base_Cenarios!AZ$6,Base_Cenarios!AZ$7)))</f>
        <v>9.0733740049999997E-2</v>
      </c>
      <c r="J88" s="114">
        <f>IF($B$4=Base_Cenarios!$AW$5,Base_Cenarios!BA$5,(IF('Cenario_B.2.2'!$B$4=Base_Cenarios!$AW$6,Base_Cenarios!BA$6,Base_Cenarios!BA$7)))</f>
        <v>9.4272355911950004E-2</v>
      </c>
      <c r="K88" s="115">
        <v>0.75</v>
      </c>
      <c r="L88" s="116">
        <f>IF($B$4=Base_Cenarios!$AW$5,Base_Cenarios!AX$5,(IF('Cenario_B.2.2'!$B$4=Base_Cenarios!$AW$6,Base_Cenarios!AX$6,Base_Cenarios!AX$7)))</f>
        <v>8.405E-2</v>
      </c>
      <c r="M88" s="116">
        <f>IF($B$4=Base_Cenarios!$AW$5,Base_Cenarios!AY$5,(IF('Cenario_B.2.2'!$B$4=Base_Cenarios!$AW$6,Base_Cenarios!AY$6,Base_Cenarios!AY$7)))</f>
        <v>8.7327950000000001E-2</v>
      </c>
      <c r="N88" s="116">
        <f>IF($B$4=Base_Cenarios!$AW$5,Base_Cenarios!AZ$5,(IF('Cenario_B.2.2'!$B$4=Base_Cenarios!$AW$6,Base_Cenarios!AZ$6,Base_Cenarios!AZ$7)))</f>
        <v>9.0733740049999997E-2</v>
      </c>
      <c r="O88" s="116">
        <f>IF($B$4=Base_Cenarios!$AW$5,Base_Cenarios!BA$5,(IF('Cenario_B.2.2'!$B$4=Base_Cenarios!$AW$6,Base_Cenarios!BA$6,Base_Cenarios!BA$7)))</f>
        <v>9.4272355911950004E-2</v>
      </c>
      <c r="P88" s="153">
        <v>1</v>
      </c>
      <c r="Q88" s="154">
        <v>0.5</v>
      </c>
      <c r="R88" s="118">
        <f t="shared" si="33"/>
        <v>551.20141013671241</v>
      </c>
      <c r="S88" s="118">
        <f t="shared" si="33"/>
        <v>605.38249722868261</v>
      </c>
      <c r="T88" s="118">
        <f t="shared" si="33"/>
        <v>652.33447331103253</v>
      </c>
      <c r="U88" s="118">
        <f t="shared" si="33"/>
        <v>716.82568024252043</v>
      </c>
      <c r="V88" s="118">
        <f t="shared" si="36"/>
        <v>413.40105760253431</v>
      </c>
      <c r="W88" s="118">
        <f t="shared" si="34"/>
        <v>454.03687292151199</v>
      </c>
      <c r="X88" s="118">
        <f t="shared" si="34"/>
        <v>489.25085498327445</v>
      </c>
      <c r="Y88" s="118">
        <f t="shared" si="34"/>
        <v>537.61926018189035</v>
      </c>
      <c r="Z88" s="118">
        <f t="shared" si="35"/>
        <v>482.30123386962339</v>
      </c>
      <c r="AA88" s="118">
        <f t="shared" si="35"/>
        <v>529.70968507509724</v>
      </c>
      <c r="AB88" s="118">
        <f t="shared" si="35"/>
        <v>570.79266414715346</v>
      </c>
      <c r="AC88" s="118">
        <f t="shared" si="35"/>
        <v>627.22247021220539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(IF($B$3=Base_Cenarios!$A$3,Base_Cenarios!G43,(IF('Cenario_B.2.2'!$B$3=Base_Cenarios!$Q$3,Base_Cenarios!W43,Base_Cenarios!AM43))))*12.1667</f>
        <v>8580.0235068493148</v>
      </c>
      <c r="C89" s="110">
        <f>(IF($B$3=Base_Cenarios!$A$3,Base_Cenarios!H43,(IF('Cenario_B.2.2'!$B$3=Base_Cenarios!$Q$3,Base_Cenarios!X43,Base_Cenarios!AN43))))*12.1667</f>
        <v>9023.7538941861894</v>
      </c>
      <c r="D89" s="110">
        <f>(IF($B$3=Base_Cenarios!$A$3,Base_Cenarios!I43,(IF('Cenario_B.2.2'!$B$3=Base_Cenarios!$Q$3,Base_Cenarios!Y43,Base_Cenarios!AO43))))*12.1667</f>
        <v>9417.3994067459153</v>
      </c>
      <c r="E89" s="110">
        <f>(IF($B$3=Base_Cenarios!$A$3,Base_Cenarios!J43,(IF('Cenario_B.2.2'!$B$3=Base_Cenarios!$Q$3,Base_Cenarios!Z43,Base_Cenarios!AP43))))*12.1667</f>
        <v>9903.0721169214885</v>
      </c>
      <c r="F89" s="112">
        <v>1</v>
      </c>
      <c r="G89" s="114">
        <f>IF($B$4=Base_Cenarios!$AW$5,Base_Cenarios!AX$5,(IF('Cenario_B.2.2'!$B$4=Base_Cenarios!$AW$6,Base_Cenarios!AX$6,Base_Cenarios!AX$7)))</f>
        <v>8.405E-2</v>
      </c>
      <c r="H89" s="114">
        <f>IF($B$4=Base_Cenarios!$AW$5,Base_Cenarios!AY$5,(IF('Cenario_B.2.2'!$B$4=Base_Cenarios!$AW$6,Base_Cenarios!AY$6,Base_Cenarios!AY$7)))</f>
        <v>8.7327950000000001E-2</v>
      </c>
      <c r="I89" s="114">
        <f>IF($B$4=Base_Cenarios!$AW$5,Base_Cenarios!AZ$5,(IF('Cenario_B.2.2'!$B$4=Base_Cenarios!$AW$6,Base_Cenarios!AZ$6,Base_Cenarios!AZ$7)))</f>
        <v>9.0733740049999997E-2</v>
      </c>
      <c r="J89" s="114">
        <f>IF($B$4=Base_Cenarios!$AW$5,Base_Cenarios!BA$5,(IF('Cenario_B.2.2'!$B$4=Base_Cenarios!$AW$6,Base_Cenarios!BA$6,Base_Cenarios!BA$7)))</f>
        <v>9.4272355911950004E-2</v>
      </c>
      <c r="K89" s="115">
        <v>0.75</v>
      </c>
      <c r="L89" s="116">
        <f>IF($B$4=Base_Cenarios!$AW$5,Base_Cenarios!AX$5,(IF('Cenario_B.2.2'!$B$4=Base_Cenarios!$AW$6,Base_Cenarios!AX$6,Base_Cenarios!AX$7)))</f>
        <v>8.405E-2</v>
      </c>
      <c r="M89" s="116">
        <f>IF($B$4=Base_Cenarios!$AW$5,Base_Cenarios!AY$5,(IF('Cenario_B.2.2'!$B$4=Base_Cenarios!$AW$6,Base_Cenarios!AY$6,Base_Cenarios!AY$7)))</f>
        <v>8.7327950000000001E-2</v>
      </c>
      <c r="N89" s="116">
        <f>IF($B$4=Base_Cenarios!$AW$5,Base_Cenarios!AZ$5,(IF('Cenario_B.2.2'!$B$4=Base_Cenarios!$AW$6,Base_Cenarios!AZ$6,Base_Cenarios!AZ$7)))</f>
        <v>9.0733740049999997E-2</v>
      </c>
      <c r="O89" s="116">
        <f>IF($B$4=Base_Cenarios!$AW$5,Base_Cenarios!BA$5,(IF('Cenario_B.2.2'!$B$4=Base_Cenarios!$AW$6,Base_Cenarios!BA$6,Base_Cenarios!BA$7)))</f>
        <v>9.4272355911950004E-2</v>
      </c>
      <c r="P89" s="153">
        <v>1</v>
      </c>
      <c r="Q89" s="154">
        <v>0.5</v>
      </c>
      <c r="R89" s="118">
        <f t="shared" si="33"/>
        <v>721.15097575068489</v>
      </c>
      <c r="S89" s="118">
        <f t="shared" si="33"/>
        <v>788.02592888379684</v>
      </c>
      <c r="T89" s="118">
        <f t="shared" si="33"/>
        <v>854.47586971870805</v>
      </c>
      <c r="U89" s="118">
        <f t="shared" si="33"/>
        <v>933.58593922813077</v>
      </c>
      <c r="V89" s="118">
        <f t="shared" si="36"/>
        <v>540.86323181301373</v>
      </c>
      <c r="W89" s="118">
        <f t="shared" si="34"/>
        <v>591.0194466628476</v>
      </c>
      <c r="X89" s="118">
        <f t="shared" si="34"/>
        <v>640.85690228903104</v>
      </c>
      <c r="Y89" s="118">
        <f t="shared" si="34"/>
        <v>700.18945442109805</v>
      </c>
      <c r="Z89" s="118">
        <f t="shared" si="35"/>
        <v>631.00710378184931</v>
      </c>
      <c r="AA89" s="118">
        <f t="shared" si="35"/>
        <v>689.52268777332222</v>
      </c>
      <c r="AB89" s="118">
        <f t="shared" si="35"/>
        <v>747.66638600386955</v>
      </c>
      <c r="AC89" s="118">
        <f t="shared" si="35"/>
        <v>816.88769682461441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(IF($B$3=Base_Cenarios!$A$3,Base_Cenarios!G48,(IF('Cenario_B.2.2'!$B$3=Base_Cenarios!$Q$3,Base_Cenarios!W48,Base_Cenarios!AM48))))*12.1667</f>
        <v>0</v>
      </c>
      <c r="C96" s="111">
        <f>(IF($B$3=Base_Cenarios!$A$3,Base_Cenarios!H48,(IF('Cenario_B.2.2'!$B$3=Base_Cenarios!$Q$3,Base_Cenarios!X48,Base_Cenarios!AN48))))*12.1667</f>
        <v>0</v>
      </c>
      <c r="D96" s="111">
        <f>(IF($B$3=Base_Cenarios!$A$3,Base_Cenarios!I48,(IF('Cenario_B.2.2'!$B$3=Base_Cenarios!$Q$3,Base_Cenarios!Y48,Base_Cenarios!AO48))))*12.1667</f>
        <v>0</v>
      </c>
      <c r="E96" s="111">
        <f>(IF($B$3=Base_Cenarios!$A$3,Base_Cenarios!J48,(IF('Cenario_B.2.2'!$B$3=Base_Cenarios!$Q$3,Base_Cenarios!Z48,Base_Cenarios!AP48))))*12.1667</f>
        <v>0</v>
      </c>
      <c r="F96" s="112">
        <v>1</v>
      </c>
      <c r="G96" s="114">
        <f>IF($B$4=Base_Cenarios!$AW$5,Base_Cenarios!AX$5,(IF('Cenario_B.2.2'!$B$4=Base_Cenarios!$AW$6,Base_Cenarios!AX$6,Base_Cenarios!AX$7)))</f>
        <v>8.405E-2</v>
      </c>
      <c r="H96" s="114">
        <f>IF($B$4=Base_Cenarios!$AW$5,Base_Cenarios!AY$5,(IF('Cenario_B.2.2'!$B$4=Base_Cenarios!$AW$6,Base_Cenarios!AY$6,Base_Cenarios!AY$7)))</f>
        <v>8.7327950000000001E-2</v>
      </c>
      <c r="I96" s="114">
        <f>IF($B$4=Base_Cenarios!$AW$5,Base_Cenarios!AZ$5,(IF('Cenario_B.2.2'!$B$4=Base_Cenarios!$AW$6,Base_Cenarios!AZ$6,Base_Cenarios!AZ$7)))</f>
        <v>9.0733740049999997E-2</v>
      </c>
      <c r="J96" s="114">
        <f>IF($B$4=Base_Cenarios!$AW$5,Base_Cenarios!BA$5,(IF('Cenario_B.2.2'!$B$4=Base_Cenarios!$AW$6,Base_Cenarios!BA$6,Base_Cenarios!BA$7)))</f>
        <v>9.4272355911950004E-2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IF($B$4=Base_Cenarios!$AW$5,Base_Cenarios!AX$5,(IF('Cenario_B.2.2'!$B$4=Base_Cenarios!$AW$6,Base_Cenarios!AX$6,Base_Cenarios!AX$7)))</f>
        <v>8.405E-2</v>
      </c>
      <c r="T96" s="116">
        <f>IF($B$4=Base_Cenarios!$AW$5,Base_Cenarios!AY$5,(IF('Cenario_B.2.2'!$B$4=Base_Cenarios!$AW$6,Base_Cenarios!AY$6,Base_Cenarios!AY$7)))</f>
        <v>8.7327950000000001E-2</v>
      </c>
      <c r="U96" s="116">
        <f>IF($B$4=Base_Cenarios!$AW$5,Base_Cenarios!AZ$5,(IF('Cenario_B.2.2'!$B$4=Base_Cenarios!$AW$6,Base_Cenarios!AZ$6,Base_Cenarios!AZ$7)))</f>
        <v>9.0733740049999997E-2</v>
      </c>
      <c r="V96" s="116">
        <f>IF($B$4=Base_Cenarios!$AW$5,Base_Cenarios!BA$5,(IF('Cenario_B.2.2'!$B$4=Base_Cenarios!$AW$6,Base_Cenarios!BA$6,Base_Cenarios!BA$7)))</f>
        <v>9.4272355911950004E-2</v>
      </c>
      <c r="W96" s="141">
        <f>(IF($B$3=Base_Cenarios!$A$3,Base_Cenarios!L48,(IF('Cenario_B.2.2'!$B$3=Base_Cenarios!$Q$3,Base_Cenarios!AB48,Base_Cenarios!AR48))))*12</f>
        <v>0</v>
      </c>
      <c r="X96" s="141">
        <f>(IF($B$3=Base_Cenarios!$A$3,Base_Cenarios!M48,(IF('Cenario_B.2.2'!$B$3=Base_Cenarios!$Q$3,Base_Cenarios!AC48,Base_Cenarios!AS48))))*12</f>
        <v>0</v>
      </c>
      <c r="Y96" s="141">
        <f>(IF($B$3=Base_Cenarios!$A$3,Base_Cenarios!N48,(IF('Cenario_B.2.2'!$B$3=Base_Cenarios!$Q$3,Base_Cenarios!AD48,Base_Cenarios!AT48))))*12</f>
        <v>0</v>
      </c>
      <c r="Z96" s="141">
        <f>(IF($B$3=Base_Cenarios!$A$3,Base_Cenarios!O48,(IF('Cenario_B.2.2'!$B$3=Base_Cenarios!$Q$3,Base_Cenarios!AE48,Base_Cenarios!AU48))))*12</f>
        <v>0</v>
      </c>
      <c r="AA96" s="150">
        <f>IF($B$4=Base_Cenarios!$AW$5,Base_Cenarios!AX$5,(IF('Cenario_B.2.2'!$B$4=Base_Cenarios!$AW$6,Base_Cenarios!AX$6,Base_Cenarios!AX$7)))</f>
        <v>8.405E-2</v>
      </c>
      <c r="AB96" s="150">
        <f>IF($B$4=Base_Cenarios!$AW$5,Base_Cenarios!AY$5,(IF('Cenario_B.2.2'!$B$4=Base_Cenarios!$AW$6,Base_Cenarios!AY$6,Base_Cenarios!AY$7)))</f>
        <v>8.7327950000000001E-2</v>
      </c>
      <c r="AC96" s="150">
        <f>IF($B$4=Base_Cenarios!$AW$5,Base_Cenarios!AZ$5,(IF('Cenario_B.2.2'!$B$4=Base_Cenarios!$AW$6,Base_Cenarios!AZ$6,Base_Cenarios!AZ$7)))</f>
        <v>9.0733740049999997E-2</v>
      </c>
      <c r="AD96" s="150">
        <f>IF($B$4=Base_Cenarios!$AW$5,Base_Cenarios!BA$5,(IF('Cenario_B.2.2'!$B$4=Base_Cenarios!$AW$6,Base_Cenarios!BA$6,Base_Cenarios!BA$7)))</f>
        <v>9.4272355911950004E-2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(IF($B$3=Base_Cenarios!$A$3,Base_Cenarios!G49,(IF('Cenario_B.2.2'!$B$3=Base_Cenarios!$Q$3,Base_Cenarios!W49,Base_Cenarios!AM49))))*12.1667</f>
        <v>0</v>
      </c>
      <c r="C97" s="111">
        <f>(IF($B$3=Base_Cenarios!$A$3,Base_Cenarios!H49,(IF('Cenario_B.2.2'!$B$3=Base_Cenarios!$Q$3,Base_Cenarios!X49,Base_Cenarios!AN49))))*12.1667</f>
        <v>0</v>
      </c>
      <c r="D97" s="111">
        <f>(IF($B$3=Base_Cenarios!$A$3,Base_Cenarios!I49,(IF('Cenario_B.2.2'!$B$3=Base_Cenarios!$Q$3,Base_Cenarios!Y49,Base_Cenarios!AO49))))*12.1667</f>
        <v>0</v>
      </c>
      <c r="E97" s="111">
        <f>(IF($B$3=Base_Cenarios!$A$3,Base_Cenarios!J49,(IF('Cenario_B.2.2'!$B$3=Base_Cenarios!$Q$3,Base_Cenarios!Z49,Base_Cenarios!AP49))))*12.1667</f>
        <v>0</v>
      </c>
      <c r="F97" s="112">
        <v>1</v>
      </c>
      <c r="G97" s="114">
        <f>IF($B$4=Base_Cenarios!$AW$5,Base_Cenarios!AX$5,(IF('Cenario_B.2.2'!$B$4=Base_Cenarios!$AW$6,Base_Cenarios!AX$6,Base_Cenarios!AX$7)))</f>
        <v>8.405E-2</v>
      </c>
      <c r="H97" s="114">
        <f>IF($B$4=Base_Cenarios!$AW$5,Base_Cenarios!AY$5,(IF('Cenario_B.2.2'!$B$4=Base_Cenarios!$AW$6,Base_Cenarios!AY$6,Base_Cenarios!AY$7)))</f>
        <v>8.7327950000000001E-2</v>
      </c>
      <c r="I97" s="114">
        <f>IF($B$4=Base_Cenarios!$AW$5,Base_Cenarios!AZ$5,(IF('Cenario_B.2.2'!$B$4=Base_Cenarios!$AW$6,Base_Cenarios!AZ$6,Base_Cenarios!AZ$7)))</f>
        <v>9.0733740049999997E-2</v>
      </c>
      <c r="J97" s="114">
        <f>IF($B$4=Base_Cenarios!$AW$5,Base_Cenarios!BA$5,(IF('Cenario_B.2.2'!$B$4=Base_Cenarios!$AW$6,Base_Cenarios!BA$6,Base_Cenarios!BA$7)))</f>
        <v>9.4272355911950004E-2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IF($B$4=Base_Cenarios!$AW$5,Base_Cenarios!AX$5,(IF('Cenario_B.2.2'!$B$4=Base_Cenarios!$AW$6,Base_Cenarios!AX$6,Base_Cenarios!AX$7)))</f>
        <v>8.405E-2</v>
      </c>
      <c r="T97" s="116">
        <f>IF($B$4=Base_Cenarios!$AW$5,Base_Cenarios!AY$5,(IF('Cenario_B.2.2'!$B$4=Base_Cenarios!$AW$6,Base_Cenarios!AY$6,Base_Cenarios!AY$7)))</f>
        <v>8.7327950000000001E-2</v>
      </c>
      <c r="U97" s="116">
        <f>IF($B$4=Base_Cenarios!$AW$5,Base_Cenarios!AZ$5,(IF('Cenario_B.2.2'!$B$4=Base_Cenarios!$AW$6,Base_Cenarios!AZ$6,Base_Cenarios!AZ$7)))</f>
        <v>9.0733740049999997E-2</v>
      </c>
      <c r="V97" s="116">
        <f>IF($B$4=Base_Cenarios!$AW$5,Base_Cenarios!BA$5,(IF('Cenario_B.2.2'!$B$4=Base_Cenarios!$AW$6,Base_Cenarios!BA$6,Base_Cenarios!BA$7)))</f>
        <v>9.4272355911950004E-2</v>
      </c>
      <c r="W97" s="141">
        <f>(IF($B$3=Base_Cenarios!$A$3,Base_Cenarios!L49,(IF('Cenario_B.2.2'!$B$3=Base_Cenarios!$Q$3,Base_Cenarios!AB49,Base_Cenarios!AR49))))*12</f>
        <v>0</v>
      </c>
      <c r="X97" s="141">
        <f>(IF($B$3=Base_Cenarios!$A$3,Base_Cenarios!M49,(IF('Cenario_B.2.2'!$B$3=Base_Cenarios!$Q$3,Base_Cenarios!AC49,Base_Cenarios!AS49))))*12</f>
        <v>0</v>
      </c>
      <c r="Y97" s="141">
        <f>(IF($B$3=Base_Cenarios!$A$3,Base_Cenarios!N49,(IF('Cenario_B.2.2'!$B$3=Base_Cenarios!$Q$3,Base_Cenarios!AD49,Base_Cenarios!AT49))))*12</f>
        <v>0</v>
      </c>
      <c r="Z97" s="141">
        <f>(IF($B$3=Base_Cenarios!$A$3,Base_Cenarios!O49,(IF('Cenario_B.2.2'!$B$3=Base_Cenarios!$Q$3,Base_Cenarios!AE49,Base_Cenarios!AU49))))*12</f>
        <v>0</v>
      </c>
      <c r="AA97" s="150">
        <f>IF($B$4=Base_Cenarios!$AW$5,Base_Cenarios!AX$5,(IF('Cenario_B.2.2'!$B$4=Base_Cenarios!$AW$6,Base_Cenarios!AX$6,Base_Cenarios!AX$7)))</f>
        <v>8.405E-2</v>
      </c>
      <c r="AB97" s="150">
        <f>IF($B$4=Base_Cenarios!$AW$5,Base_Cenarios!AY$5,(IF('Cenario_B.2.2'!$B$4=Base_Cenarios!$AW$6,Base_Cenarios!AY$6,Base_Cenarios!AY$7)))</f>
        <v>8.7327950000000001E-2</v>
      </c>
      <c r="AC97" s="150">
        <f>IF($B$4=Base_Cenarios!$AW$5,Base_Cenarios!AZ$5,(IF('Cenario_B.2.2'!$B$4=Base_Cenarios!$AW$6,Base_Cenarios!AZ$6,Base_Cenarios!AZ$7)))</f>
        <v>9.0733740049999997E-2</v>
      </c>
      <c r="AD97" s="150">
        <f>IF($B$4=Base_Cenarios!$AW$5,Base_Cenarios!BA$5,(IF('Cenario_B.2.2'!$B$4=Base_Cenarios!$AW$6,Base_Cenarios!BA$6,Base_Cenarios!BA$7)))</f>
        <v>9.4272355911950004E-2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(IF($B$3=Base_Cenarios!$A$3,Base_Cenarios!G50,(IF('Cenario_B.2.2'!$B$3=Base_Cenarios!$Q$3,Base_Cenarios!W50,Base_Cenarios!AM50))))*12.1667</f>
        <v>0</v>
      </c>
      <c r="C98" s="111">
        <f>(IF($B$3=Base_Cenarios!$A$3,Base_Cenarios!H50,(IF('Cenario_B.2.2'!$B$3=Base_Cenarios!$Q$3,Base_Cenarios!X50,Base_Cenarios!AN50))))*12.1667</f>
        <v>0</v>
      </c>
      <c r="D98" s="111">
        <f>(IF($B$3=Base_Cenarios!$A$3,Base_Cenarios!I50,(IF('Cenario_B.2.2'!$B$3=Base_Cenarios!$Q$3,Base_Cenarios!Y50,Base_Cenarios!AO50))))*12.1667</f>
        <v>0</v>
      </c>
      <c r="E98" s="111">
        <f>(IF($B$3=Base_Cenarios!$A$3,Base_Cenarios!J50,(IF('Cenario_B.2.2'!$B$3=Base_Cenarios!$Q$3,Base_Cenarios!Z50,Base_Cenarios!AP50))))*12.1667</f>
        <v>0</v>
      </c>
      <c r="F98" s="112">
        <v>1</v>
      </c>
      <c r="G98" s="114">
        <f>IF($B$4=Base_Cenarios!$AW$5,Base_Cenarios!AX$5,(IF('Cenario_B.2.2'!$B$4=Base_Cenarios!$AW$6,Base_Cenarios!AX$6,Base_Cenarios!AX$7)))</f>
        <v>8.405E-2</v>
      </c>
      <c r="H98" s="114">
        <f>IF($B$4=Base_Cenarios!$AW$5,Base_Cenarios!AY$5,(IF('Cenario_B.2.2'!$B$4=Base_Cenarios!$AW$6,Base_Cenarios!AY$6,Base_Cenarios!AY$7)))</f>
        <v>8.7327950000000001E-2</v>
      </c>
      <c r="I98" s="114">
        <f>IF($B$4=Base_Cenarios!$AW$5,Base_Cenarios!AZ$5,(IF('Cenario_B.2.2'!$B$4=Base_Cenarios!$AW$6,Base_Cenarios!AZ$6,Base_Cenarios!AZ$7)))</f>
        <v>9.0733740049999997E-2</v>
      </c>
      <c r="J98" s="114">
        <f>IF($B$4=Base_Cenarios!$AW$5,Base_Cenarios!BA$5,(IF('Cenario_B.2.2'!$B$4=Base_Cenarios!$AW$6,Base_Cenarios!BA$6,Base_Cenarios!BA$7)))</f>
        <v>9.4272355911950004E-2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IF($B$4=Base_Cenarios!$AW$5,Base_Cenarios!AX$5,(IF('Cenario_B.2.2'!$B$4=Base_Cenarios!$AW$6,Base_Cenarios!AX$6,Base_Cenarios!AX$7)))</f>
        <v>8.405E-2</v>
      </c>
      <c r="T98" s="116">
        <f>IF($B$4=Base_Cenarios!$AW$5,Base_Cenarios!AY$5,(IF('Cenario_B.2.2'!$B$4=Base_Cenarios!$AW$6,Base_Cenarios!AY$6,Base_Cenarios!AY$7)))</f>
        <v>8.7327950000000001E-2</v>
      </c>
      <c r="U98" s="116">
        <f>IF($B$4=Base_Cenarios!$AW$5,Base_Cenarios!AZ$5,(IF('Cenario_B.2.2'!$B$4=Base_Cenarios!$AW$6,Base_Cenarios!AZ$6,Base_Cenarios!AZ$7)))</f>
        <v>9.0733740049999997E-2</v>
      </c>
      <c r="V98" s="116">
        <f>IF($B$4=Base_Cenarios!$AW$5,Base_Cenarios!BA$5,(IF('Cenario_B.2.2'!$B$4=Base_Cenarios!$AW$6,Base_Cenarios!BA$6,Base_Cenarios!BA$7)))</f>
        <v>9.4272355911950004E-2</v>
      </c>
      <c r="W98" s="141">
        <f>(IF($B$3=Base_Cenarios!$A$3,Base_Cenarios!L50,(IF('Cenario_B.2.2'!$B$3=Base_Cenarios!$Q$3,Base_Cenarios!AB50,Base_Cenarios!AR50))))*12</f>
        <v>0</v>
      </c>
      <c r="X98" s="141">
        <f>(IF($B$3=Base_Cenarios!$A$3,Base_Cenarios!M50,(IF('Cenario_B.2.2'!$B$3=Base_Cenarios!$Q$3,Base_Cenarios!AC50,Base_Cenarios!AS50))))*12</f>
        <v>0</v>
      </c>
      <c r="Y98" s="141">
        <f>(IF($B$3=Base_Cenarios!$A$3,Base_Cenarios!N50,(IF('Cenario_B.2.2'!$B$3=Base_Cenarios!$Q$3,Base_Cenarios!AD50,Base_Cenarios!AT50))))*12</f>
        <v>0</v>
      </c>
      <c r="Z98" s="141">
        <f>(IF($B$3=Base_Cenarios!$A$3,Base_Cenarios!O50,(IF('Cenario_B.2.2'!$B$3=Base_Cenarios!$Q$3,Base_Cenarios!AE50,Base_Cenarios!AU50))))*12</f>
        <v>0</v>
      </c>
      <c r="AA98" s="150">
        <f>IF($B$4=Base_Cenarios!$AW$5,Base_Cenarios!AX$5,(IF('Cenario_B.2.2'!$B$4=Base_Cenarios!$AW$6,Base_Cenarios!AX$6,Base_Cenarios!AX$7)))</f>
        <v>8.405E-2</v>
      </c>
      <c r="AB98" s="150">
        <f>IF($B$4=Base_Cenarios!$AW$5,Base_Cenarios!AY$5,(IF('Cenario_B.2.2'!$B$4=Base_Cenarios!$AW$6,Base_Cenarios!AY$6,Base_Cenarios!AY$7)))</f>
        <v>8.7327950000000001E-2</v>
      </c>
      <c r="AC98" s="150">
        <f>IF($B$4=Base_Cenarios!$AW$5,Base_Cenarios!AZ$5,(IF('Cenario_B.2.2'!$B$4=Base_Cenarios!$AW$6,Base_Cenarios!AZ$6,Base_Cenarios!AZ$7)))</f>
        <v>9.0733740049999997E-2</v>
      </c>
      <c r="AD98" s="150">
        <f>IF($B$4=Base_Cenarios!$AW$5,Base_Cenarios!BA$5,(IF('Cenario_B.2.2'!$B$4=Base_Cenarios!$AW$6,Base_Cenarios!BA$6,Base_Cenarios!BA$7)))</f>
        <v>9.4272355911950004E-2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(IF($B$3=Base_Cenarios!$A$3,Base_Cenarios!G51,(IF('Cenario_B.2.2'!$B$3=Base_Cenarios!$Q$3,Base_Cenarios!W51,Base_Cenarios!AM51))))*12.1667</f>
        <v>64653621.132723287</v>
      </c>
      <c r="C99" s="111">
        <f>(IF($B$3=Base_Cenarios!$A$3,Base_Cenarios!H51,(IF('Cenario_B.2.2'!$B$3=Base_Cenarios!$Q$3,Base_Cenarios!X51,Base_Cenarios!AN51))))*12.1667</f>
        <v>55602114.174142033</v>
      </c>
      <c r="D99" s="111">
        <f>(IF($B$3=Base_Cenarios!$A$3,Base_Cenarios!I51,(IF('Cenario_B.2.2'!$B$3=Base_Cenarios!$Q$3,Base_Cenarios!Y51,Base_Cenarios!AO51))))*12.1667</f>
        <v>42257606.772347949</v>
      </c>
      <c r="E99" s="111">
        <f>(IF($B$3=Base_Cenarios!$A$3,Base_Cenarios!J51,(IF('Cenario_B.2.2'!$B$3=Base_Cenarios!$Q$3,Base_Cenarios!Z51,Base_Cenarios!AP51))))*12.1667</f>
        <v>31270629.011537477</v>
      </c>
      <c r="F99" s="112">
        <v>1</v>
      </c>
      <c r="G99" s="114">
        <f>IF($B$4=Base_Cenarios!$AW$5,Base_Cenarios!AX$5,(IF('Cenario_B.2.2'!$B$4=Base_Cenarios!$AW$6,Base_Cenarios!AX$6,Base_Cenarios!AX$7)))</f>
        <v>8.405E-2</v>
      </c>
      <c r="H99" s="114">
        <f>IF($B$4=Base_Cenarios!$AW$5,Base_Cenarios!AY$5,(IF('Cenario_B.2.2'!$B$4=Base_Cenarios!$AW$6,Base_Cenarios!AY$6,Base_Cenarios!AY$7)))</f>
        <v>8.7327950000000001E-2</v>
      </c>
      <c r="I99" s="114">
        <f>IF($B$4=Base_Cenarios!$AW$5,Base_Cenarios!AZ$5,(IF('Cenario_B.2.2'!$B$4=Base_Cenarios!$AW$6,Base_Cenarios!AZ$6,Base_Cenarios!AZ$7)))</f>
        <v>9.0733740049999997E-2</v>
      </c>
      <c r="J99" s="114">
        <f>IF($B$4=Base_Cenarios!$AW$5,Base_Cenarios!BA$5,(IF('Cenario_B.2.2'!$B$4=Base_Cenarios!$AW$6,Base_Cenarios!BA$6,Base_Cenarios!BA$7)))</f>
        <v>9.4272355911950004E-2</v>
      </c>
      <c r="K99" s="115">
        <f t="shared" si="37"/>
        <v>64653621.132723287</v>
      </c>
      <c r="L99" s="115">
        <f t="shared" si="37"/>
        <v>55602114.174142033</v>
      </c>
      <c r="M99" s="115">
        <f t="shared" si="37"/>
        <v>42257606.772347949</v>
      </c>
      <c r="N99" s="115">
        <f t="shared" si="37"/>
        <v>31270629.011537477</v>
      </c>
      <c r="O99" s="115">
        <f t="shared" si="43"/>
        <v>51722896.906178631</v>
      </c>
      <c r="P99" s="115">
        <f t="shared" si="38"/>
        <v>44481691.339313626</v>
      </c>
      <c r="Q99" s="115">
        <f t="shared" si="38"/>
        <v>33806085.41787836</v>
      </c>
      <c r="R99" s="115">
        <f t="shared" si="38"/>
        <v>25016503.209229983</v>
      </c>
      <c r="S99" s="116">
        <f>IF($B$4=Base_Cenarios!$AW$5,Base_Cenarios!AX$5,(IF('Cenario_B.2.2'!$B$4=Base_Cenarios!$AW$6,Base_Cenarios!AX$6,Base_Cenarios!AX$7)))</f>
        <v>8.405E-2</v>
      </c>
      <c r="T99" s="116">
        <f>IF($B$4=Base_Cenarios!$AW$5,Base_Cenarios!AY$5,(IF('Cenario_B.2.2'!$B$4=Base_Cenarios!$AW$6,Base_Cenarios!AY$6,Base_Cenarios!AY$7)))</f>
        <v>8.7327950000000001E-2</v>
      </c>
      <c r="U99" s="116">
        <f>IF($B$4=Base_Cenarios!$AW$5,Base_Cenarios!AZ$5,(IF('Cenario_B.2.2'!$B$4=Base_Cenarios!$AW$6,Base_Cenarios!AZ$6,Base_Cenarios!AZ$7)))</f>
        <v>9.0733740049999997E-2</v>
      </c>
      <c r="V99" s="116">
        <f>IF($B$4=Base_Cenarios!$AW$5,Base_Cenarios!BA$5,(IF('Cenario_B.2.2'!$B$4=Base_Cenarios!$AW$6,Base_Cenarios!BA$6,Base_Cenarios!BA$7)))</f>
        <v>9.4272355911950004E-2</v>
      </c>
      <c r="W99" s="141">
        <f>(IF($B$3=Base_Cenarios!$A$3,Base_Cenarios!L51,(IF('Cenario_B.2.2'!$B$3=Base_Cenarios!$Q$3,Base_Cenarios!AB51,Base_Cenarios!AR51))))*12</f>
        <v>8604525.9571199995</v>
      </c>
      <c r="X99" s="141">
        <f>(IF($B$3=Base_Cenarios!$A$3,Base_Cenarios!M51,(IF('Cenario_B.2.2'!$B$3=Base_Cenarios!$Q$3,Base_Cenarios!AC51,Base_Cenarios!AS51))))*12</f>
        <v>8604525.9571199995</v>
      </c>
      <c r="Y99" s="141">
        <f>(IF($B$3=Base_Cenarios!$A$3,Base_Cenarios!N51,(IF('Cenario_B.2.2'!$B$3=Base_Cenarios!$Q$3,Base_Cenarios!AD51,Base_Cenarios!AT51))))*12</f>
        <v>8604525.9571199995</v>
      </c>
      <c r="Z99" s="141">
        <f>(IF($B$3=Base_Cenarios!$A$3,Base_Cenarios!O51,(IF('Cenario_B.2.2'!$B$3=Base_Cenarios!$Q$3,Base_Cenarios!AE51,Base_Cenarios!AU51))))*12</f>
        <v>8604525.9571199995</v>
      </c>
      <c r="AA99" s="150">
        <f>IF($B$4=Base_Cenarios!$AW$5,Base_Cenarios!AX$5,(IF('Cenario_B.2.2'!$B$4=Base_Cenarios!$AW$6,Base_Cenarios!AX$6,Base_Cenarios!AX$7)))</f>
        <v>8.405E-2</v>
      </c>
      <c r="AB99" s="150">
        <f>IF($B$4=Base_Cenarios!$AW$5,Base_Cenarios!AY$5,(IF('Cenario_B.2.2'!$B$4=Base_Cenarios!$AW$6,Base_Cenarios!AY$6,Base_Cenarios!AY$7)))</f>
        <v>8.7327950000000001E-2</v>
      </c>
      <c r="AC99" s="150">
        <f>IF($B$4=Base_Cenarios!$AW$5,Base_Cenarios!AZ$5,(IF('Cenario_B.2.2'!$B$4=Base_Cenarios!$AW$6,Base_Cenarios!AZ$6,Base_Cenarios!AZ$7)))</f>
        <v>9.0733740049999997E-2</v>
      </c>
      <c r="AD99" s="150">
        <f>IF($B$4=Base_Cenarios!$AW$5,Base_Cenarios!BA$5,(IF('Cenario_B.2.2'!$B$4=Base_Cenarios!$AW$6,Base_Cenarios!BA$6,Base_Cenarios!BA$7)))</f>
        <v>9.4272355911950004E-2</v>
      </c>
      <c r="AE99" s="149">
        <v>1</v>
      </c>
      <c r="AF99" s="118">
        <f t="shared" si="39"/>
        <v>5434136.8562053926</v>
      </c>
      <c r="AG99" s="118">
        <f t="shared" si="39"/>
        <v>4855618.6464937665</v>
      </c>
      <c r="AH99" s="118">
        <f t="shared" si="39"/>
        <v>3834190.7080173381</v>
      </c>
      <c r="AI99" s="118">
        <f t="shared" si="39"/>
        <v>2947955.8677662103</v>
      </c>
      <c r="AJ99" s="118">
        <f>IF(K99&gt;0,(K99-O99)*S99*(B99/K99),0)</f>
        <v>1086827.3712410782</v>
      </c>
      <c r="AK99" s="118">
        <f t="shared" si="40"/>
        <v>971123.72929875331</v>
      </c>
      <c r="AL99" s="118">
        <f t="shared" si="40"/>
        <v>766838.14160346764</v>
      </c>
      <c r="AM99" s="118">
        <f t="shared" si="40"/>
        <v>589591.173553242</v>
      </c>
      <c r="AN99" s="118">
        <f t="shared" si="44"/>
        <v>723210.40669593599</v>
      </c>
      <c r="AO99" s="118">
        <f t="shared" si="41"/>
        <v>751415.61255707743</v>
      </c>
      <c r="AP99" s="118">
        <f t="shared" si="41"/>
        <v>780720.8214468034</v>
      </c>
      <c r="AQ99" s="118">
        <f t="shared" si="41"/>
        <v>811168.9334832289</v>
      </c>
      <c r="AR99" s="118">
        <f t="shared" si="42"/>
        <v>7244174.6341424063</v>
      </c>
      <c r="AS99" s="118">
        <f t="shared" si="42"/>
        <v>6578157.9883495979</v>
      </c>
      <c r="AT99" s="118">
        <f t="shared" si="42"/>
        <v>5381749.6710676095</v>
      </c>
      <c r="AU99" s="118">
        <f t="shared" si="42"/>
        <v>4348715.9748026812</v>
      </c>
    </row>
    <row r="100" spans="1:47">
      <c r="A100" s="87" t="s">
        <v>15</v>
      </c>
      <c r="B100" s="111">
        <f>(IF($B$3=Base_Cenarios!$A$3,Base_Cenarios!G52,(IF('Cenario_B.2.2'!$B$3=Base_Cenarios!$Q$3,Base_Cenarios!W52,Base_Cenarios!AM52))))*12.1667</f>
        <v>0</v>
      </c>
      <c r="C100" s="111">
        <f>(IF($B$3=Base_Cenarios!$A$3,Base_Cenarios!H52,(IF('Cenario_B.2.2'!$B$3=Base_Cenarios!$Q$3,Base_Cenarios!X52,Base_Cenarios!AN52))))*12.1667</f>
        <v>0</v>
      </c>
      <c r="D100" s="111">
        <f>(IF($B$3=Base_Cenarios!$A$3,Base_Cenarios!I52,(IF('Cenario_B.2.2'!$B$3=Base_Cenarios!$Q$3,Base_Cenarios!Y52,Base_Cenarios!AO52))))*12.1667</f>
        <v>0</v>
      </c>
      <c r="E100" s="111">
        <f>(IF($B$3=Base_Cenarios!$A$3,Base_Cenarios!J52,(IF('Cenario_B.2.2'!$B$3=Base_Cenarios!$Q$3,Base_Cenarios!Z52,Base_Cenarios!AP52))))*12.1667</f>
        <v>0</v>
      </c>
      <c r="F100" s="112">
        <v>1</v>
      </c>
      <c r="G100" s="114">
        <f>IF($B$4=Base_Cenarios!$AW$5,Base_Cenarios!AX$5,(IF('Cenario_B.2.2'!$B$4=Base_Cenarios!$AW$6,Base_Cenarios!AX$6,Base_Cenarios!AX$7)))</f>
        <v>8.405E-2</v>
      </c>
      <c r="H100" s="114">
        <f>IF($B$4=Base_Cenarios!$AW$5,Base_Cenarios!AY$5,(IF('Cenario_B.2.2'!$B$4=Base_Cenarios!$AW$6,Base_Cenarios!AY$6,Base_Cenarios!AY$7)))</f>
        <v>8.7327950000000001E-2</v>
      </c>
      <c r="I100" s="114">
        <f>IF($B$4=Base_Cenarios!$AW$5,Base_Cenarios!AZ$5,(IF('Cenario_B.2.2'!$B$4=Base_Cenarios!$AW$6,Base_Cenarios!AZ$6,Base_Cenarios!AZ$7)))</f>
        <v>9.0733740049999997E-2</v>
      </c>
      <c r="J100" s="114">
        <f>IF($B$4=Base_Cenarios!$AW$5,Base_Cenarios!BA$5,(IF('Cenario_B.2.2'!$B$4=Base_Cenarios!$AW$6,Base_Cenarios!BA$6,Base_Cenarios!BA$7)))</f>
        <v>9.4272355911950004E-2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IF($B$4=Base_Cenarios!$AW$5,Base_Cenarios!AX$5,(IF('Cenario_B.2.2'!$B$4=Base_Cenarios!$AW$6,Base_Cenarios!AX$6,Base_Cenarios!AX$7)))</f>
        <v>8.405E-2</v>
      </c>
      <c r="T100" s="116">
        <f>IF($B$4=Base_Cenarios!$AW$5,Base_Cenarios!AY$5,(IF('Cenario_B.2.2'!$B$4=Base_Cenarios!$AW$6,Base_Cenarios!AY$6,Base_Cenarios!AY$7)))</f>
        <v>8.7327950000000001E-2</v>
      </c>
      <c r="U100" s="116">
        <f>IF($B$4=Base_Cenarios!$AW$5,Base_Cenarios!AZ$5,(IF('Cenario_B.2.2'!$B$4=Base_Cenarios!$AW$6,Base_Cenarios!AZ$6,Base_Cenarios!AZ$7)))</f>
        <v>9.0733740049999997E-2</v>
      </c>
      <c r="V100" s="116">
        <f>IF($B$4=Base_Cenarios!$AW$5,Base_Cenarios!BA$5,(IF('Cenario_B.2.2'!$B$4=Base_Cenarios!$AW$6,Base_Cenarios!BA$6,Base_Cenarios!BA$7)))</f>
        <v>9.4272355911950004E-2</v>
      </c>
      <c r="W100" s="141">
        <f>(IF($B$3=Base_Cenarios!$A$3,Base_Cenarios!L52,(IF('Cenario_B.2.2'!$B$3=Base_Cenarios!$Q$3,Base_Cenarios!AB52,Base_Cenarios!AR52))))*12</f>
        <v>0</v>
      </c>
      <c r="X100" s="141">
        <f>(IF($B$3=Base_Cenarios!$A$3,Base_Cenarios!M52,(IF('Cenario_B.2.2'!$B$3=Base_Cenarios!$Q$3,Base_Cenarios!AC52,Base_Cenarios!AS52))))*12</f>
        <v>0</v>
      </c>
      <c r="Y100" s="141">
        <f>(IF($B$3=Base_Cenarios!$A$3,Base_Cenarios!N52,(IF('Cenario_B.2.2'!$B$3=Base_Cenarios!$Q$3,Base_Cenarios!AD52,Base_Cenarios!AT52))))*12</f>
        <v>0</v>
      </c>
      <c r="Z100" s="141">
        <f>(IF($B$3=Base_Cenarios!$A$3,Base_Cenarios!O52,(IF('Cenario_B.2.2'!$B$3=Base_Cenarios!$Q$3,Base_Cenarios!AE52,Base_Cenarios!AU52))))*12</f>
        <v>0</v>
      </c>
      <c r="AA100" s="150">
        <f>IF($B$4=Base_Cenarios!$AW$5,Base_Cenarios!AX$5,(IF('Cenario_B.2.2'!$B$4=Base_Cenarios!$AW$6,Base_Cenarios!AX$6,Base_Cenarios!AX$7)))</f>
        <v>8.405E-2</v>
      </c>
      <c r="AB100" s="150">
        <f>IF($B$4=Base_Cenarios!$AW$5,Base_Cenarios!AY$5,(IF('Cenario_B.2.2'!$B$4=Base_Cenarios!$AW$6,Base_Cenarios!AY$6,Base_Cenarios!AY$7)))</f>
        <v>8.7327950000000001E-2</v>
      </c>
      <c r="AC100" s="150">
        <f>IF($B$4=Base_Cenarios!$AW$5,Base_Cenarios!AZ$5,(IF('Cenario_B.2.2'!$B$4=Base_Cenarios!$AW$6,Base_Cenarios!AZ$6,Base_Cenarios!AZ$7)))</f>
        <v>9.0733740049999997E-2</v>
      </c>
      <c r="AD100" s="150">
        <f>IF($B$4=Base_Cenarios!$AW$5,Base_Cenarios!BA$5,(IF('Cenario_B.2.2'!$B$4=Base_Cenarios!$AW$6,Base_Cenarios!BA$6,Base_Cenarios!BA$7)))</f>
        <v>9.4272355911950004E-2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(IF($B$3=Base_Cenarios!$A$3,Base_Cenarios!G53,(IF('Cenario_B.2.2'!$B$3=Base_Cenarios!$Q$3,Base_Cenarios!W53,Base_Cenarios!AM53))))*12.1667</f>
        <v>0</v>
      </c>
      <c r="C101" s="111">
        <f>(IF($B$3=Base_Cenarios!$A$3,Base_Cenarios!H53,(IF('Cenario_B.2.2'!$B$3=Base_Cenarios!$Q$3,Base_Cenarios!X53,Base_Cenarios!AN53))))*12.1667</f>
        <v>0</v>
      </c>
      <c r="D101" s="111">
        <f>(IF($B$3=Base_Cenarios!$A$3,Base_Cenarios!I53,(IF('Cenario_B.2.2'!$B$3=Base_Cenarios!$Q$3,Base_Cenarios!Y53,Base_Cenarios!AO53))))*12.1667</f>
        <v>0</v>
      </c>
      <c r="E101" s="111">
        <f>(IF($B$3=Base_Cenarios!$A$3,Base_Cenarios!J53,(IF('Cenario_B.2.2'!$B$3=Base_Cenarios!$Q$3,Base_Cenarios!Z53,Base_Cenarios!AP53))))*12.1667</f>
        <v>0</v>
      </c>
      <c r="F101" s="112">
        <v>1</v>
      </c>
      <c r="G101" s="114">
        <f>IF($B$4=Base_Cenarios!$AW$5,Base_Cenarios!AX$5,(IF('Cenario_B.2.2'!$B$4=Base_Cenarios!$AW$6,Base_Cenarios!AX$6,Base_Cenarios!AX$7)))</f>
        <v>8.405E-2</v>
      </c>
      <c r="H101" s="114">
        <f>IF($B$4=Base_Cenarios!$AW$5,Base_Cenarios!AY$5,(IF('Cenario_B.2.2'!$B$4=Base_Cenarios!$AW$6,Base_Cenarios!AY$6,Base_Cenarios!AY$7)))</f>
        <v>8.7327950000000001E-2</v>
      </c>
      <c r="I101" s="114">
        <f>IF($B$4=Base_Cenarios!$AW$5,Base_Cenarios!AZ$5,(IF('Cenario_B.2.2'!$B$4=Base_Cenarios!$AW$6,Base_Cenarios!AZ$6,Base_Cenarios!AZ$7)))</f>
        <v>9.0733740049999997E-2</v>
      </c>
      <c r="J101" s="114">
        <f>IF($B$4=Base_Cenarios!$AW$5,Base_Cenarios!BA$5,(IF('Cenario_B.2.2'!$B$4=Base_Cenarios!$AW$6,Base_Cenarios!BA$6,Base_Cenarios!BA$7)))</f>
        <v>9.4272355911950004E-2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IF($B$4=Base_Cenarios!$AW$5,Base_Cenarios!AX$5,(IF('Cenario_B.2.2'!$B$4=Base_Cenarios!$AW$6,Base_Cenarios!AX$6,Base_Cenarios!AX$7)))</f>
        <v>8.405E-2</v>
      </c>
      <c r="T101" s="116">
        <f>IF($B$4=Base_Cenarios!$AW$5,Base_Cenarios!AY$5,(IF('Cenario_B.2.2'!$B$4=Base_Cenarios!$AW$6,Base_Cenarios!AY$6,Base_Cenarios!AY$7)))</f>
        <v>8.7327950000000001E-2</v>
      </c>
      <c r="U101" s="116">
        <f>IF($B$4=Base_Cenarios!$AW$5,Base_Cenarios!AZ$5,(IF('Cenario_B.2.2'!$B$4=Base_Cenarios!$AW$6,Base_Cenarios!AZ$6,Base_Cenarios!AZ$7)))</f>
        <v>9.0733740049999997E-2</v>
      </c>
      <c r="V101" s="116">
        <f>IF($B$4=Base_Cenarios!$AW$5,Base_Cenarios!BA$5,(IF('Cenario_B.2.2'!$B$4=Base_Cenarios!$AW$6,Base_Cenarios!BA$6,Base_Cenarios!BA$7)))</f>
        <v>9.4272355911950004E-2</v>
      </c>
      <c r="W101" s="141">
        <f>(IF($B$3=Base_Cenarios!$A$3,Base_Cenarios!L53,(IF('Cenario_B.2.2'!$B$3=Base_Cenarios!$Q$3,Base_Cenarios!AB53,Base_Cenarios!AR53))))*12</f>
        <v>0</v>
      </c>
      <c r="X101" s="141">
        <f>(IF($B$3=Base_Cenarios!$A$3,Base_Cenarios!M53,(IF('Cenario_B.2.2'!$B$3=Base_Cenarios!$Q$3,Base_Cenarios!AC53,Base_Cenarios!AS53))))*12</f>
        <v>0</v>
      </c>
      <c r="Y101" s="141">
        <f>(IF($B$3=Base_Cenarios!$A$3,Base_Cenarios!N53,(IF('Cenario_B.2.2'!$B$3=Base_Cenarios!$Q$3,Base_Cenarios!AD53,Base_Cenarios!AT53))))*12</f>
        <v>0</v>
      </c>
      <c r="Z101" s="141">
        <f>(IF($B$3=Base_Cenarios!$A$3,Base_Cenarios!O53,(IF('Cenario_B.2.2'!$B$3=Base_Cenarios!$Q$3,Base_Cenarios!AE53,Base_Cenarios!AU53))))*12</f>
        <v>0</v>
      </c>
      <c r="AA101" s="150">
        <f>IF($B$4=Base_Cenarios!$AW$5,Base_Cenarios!AX$5,(IF('Cenario_B.2.2'!$B$4=Base_Cenarios!$AW$6,Base_Cenarios!AX$6,Base_Cenarios!AX$7)))</f>
        <v>8.405E-2</v>
      </c>
      <c r="AB101" s="150">
        <f>IF($B$4=Base_Cenarios!$AW$5,Base_Cenarios!AY$5,(IF('Cenario_B.2.2'!$B$4=Base_Cenarios!$AW$6,Base_Cenarios!AY$6,Base_Cenarios!AY$7)))</f>
        <v>8.7327950000000001E-2</v>
      </c>
      <c r="AC101" s="150">
        <f>IF($B$4=Base_Cenarios!$AW$5,Base_Cenarios!AZ$5,(IF('Cenario_B.2.2'!$B$4=Base_Cenarios!$AW$6,Base_Cenarios!AZ$6,Base_Cenarios!AZ$7)))</f>
        <v>9.0733740049999997E-2</v>
      </c>
      <c r="AD101" s="150">
        <f>IF($B$4=Base_Cenarios!$AW$5,Base_Cenarios!BA$5,(IF('Cenario_B.2.2'!$B$4=Base_Cenarios!$AW$6,Base_Cenarios!BA$6,Base_Cenarios!BA$7)))</f>
        <v>9.4272355911950004E-2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5434136.8562053926</v>
      </c>
      <c r="AH102" s="132">
        <f t="shared" si="46"/>
        <v>4855618.6464937665</v>
      </c>
      <c r="AI102" s="132">
        <f t="shared" si="46"/>
        <v>3834190.7080173381</v>
      </c>
      <c r="AJ102" s="132">
        <f t="shared" si="46"/>
        <v>2947955.8677662103</v>
      </c>
      <c r="AK102" s="132">
        <f t="shared" si="46"/>
        <v>1086827.3712410782</v>
      </c>
      <c r="AL102" s="132">
        <f t="shared" si="46"/>
        <v>971123.72929875331</v>
      </c>
      <c r="AM102" s="132">
        <f t="shared" si="46"/>
        <v>766838.14160346764</v>
      </c>
      <c r="AN102" s="132">
        <f t="shared" si="46"/>
        <v>589591.173553242</v>
      </c>
      <c r="AO102" s="132">
        <f t="shared" si="46"/>
        <v>723210.40669593599</v>
      </c>
      <c r="AP102" s="132">
        <f t="shared" si="46"/>
        <v>751415.61255707743</v>
      </c>
      <c r="AQ102" s="132">
        <f t="shared" si="46"/>
        <v>780720.8214468034</v>
      </c>
      <c r="AR102" s="132">
        <f t="shared" si="46"/>
        <v>811168.9334832289</v>
      </c>
      <c r="AS102" s="132">
        <f t="shared" si="46"/>
        <v>7244174.6341424063</v>
      </c>
      <c r="AT102" s="132">
        <f t="shared" si="46"/>
        <v>6578157.9883495979</v>
      </c>
      <c r="AU102" s="132">
        <f t="shared" si="46"/>
        <v>5381749.6710676095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type="list" allowBlank="1" showInputMessage="1" showErrorMessage="1" sqref="E3:F3" xr:uid="{BA4EB8F7-9BA5-412F-995E-5542AFA1961A}">
      <formula1>"Cenário 1,Cenário 2,Cenário 3"</formula1>
    </dataValidation>
    <dataValidation type="list" allowBlank="1" showInputMessage="1" showErrorMessage="1" sqref="B4:D4" xr:uid="{97A4C727-8B9C-477F-A189-8962DBAA2234}">
      <formula1>"PPU 1,PPU 2,PPU 3"</formula1>
    </dataValidation>
    <dataValidation type="list" allowBlank="1" showInputMessage="1" showErrorMessage="1" sqref="B3:D3" xr:uid="{4E3D49FC-EC26-4B57-9FF9-9F93CA5E0B3A}">
      <formula1>"Situação 1,Situação 2,Situação 3"</formula1>
    </dataValidation>
    <dataValidation showDropDown="1" showInputMessage="1" showErrorMessage="1" sqref="E4:G4" xr:uid="{363A7C80-D775-4ED0-8777-F9843A9166A3}"/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5F5C-4A27-4BA9-A5A2-7099FA3C3F22}">
  <dimension ref="A1:BA102"/>
  <sheetViews>
    <sheetView zoomScale="80" zoomScaleNormal="80" workbookViewId="0">
      <selection activeCell="B4" sqref="B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83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0</v>
      </c>
      <c r="K9" s="130">
        <f t="shared" ref="K9:M14" si="2">AS72</f>
        <v>0</v>
      </c>
      <c r="L9" s="130">
        <f t="shared" si="2"/>
        <v>0</v>
      </c>
      <c r="M9" s="130">
        <f t="shared" si="2"/>
        <v>0</v>
      </c>
      <c r="N9" s="131">
        <f>Z84</f>
        <v>0</v>
      </c>
      <c r="O9" s="131">
        <f t="shared" ref="O9:Q14" si="3">AA84</f>
        <v>0</v>
      </c>
      <c r="P9" s="131">
        <f t="shared" si="3"/>
        <v>0</v>
      </c>
      <c r="Q9" s="131">
        <f t="shared" si="3"/>
        <v>0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19486.709388098632</v>
      </c>
      <c r="C10" s="130">
        <f t="shared" si="0"/>
        <v>18647.288432654434</v>
      </c>
      <c r="D10" s="130">
        <f t="shared" si="0"/>
        <v>17694.61174195043</v>
      </c>
      <c r="E10" s="130">
        <f t="shared" si="0"/>
        <v>17904.314172844613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0</v>
      </c>
      <c r="O10" s="131">
        <f t="shared" si="3"/>
        <v>0</v>
      </c>
      <c r="P10" s="131">
        <f t="shared" si="3"/>
        <v>0</v>
      </c>
      <c r="Q10" s="131">
        <f t="shared" si="3"/>
        <v>0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0</v>
      </c>
      <c r="C11" s="130">
        <f t="shared" si="0"/>
        <v>0</v>
      </c>
      <c r="D11" s="130">
        <f t="shared" si="0"/>
        <v>0</v>
      </c>
      <c r="E11" s="130">
        <f t="shared" si="0"/>
        <v>0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0</v>
      </c>
      <c r="O11" s="131">
        <f t="shared" si="3"/>
        <v>0</v>
      </c>
      <c r="P11" s="131">
        <f t="shared" si="3"/>
        <v>0</v>
      </c>
      <c r="Q11" s="131">
        <f t="shared" si="3"/>
        <v>0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10628901.470321693</v>
      </c>
      <c r="C12" s="130">
        <f t="shared" si="0"/>
        <v>11229043.840420838</v>
      </c>
      <c r="D12" s="130">
        <f t="shared" si="0"/>
        <v>11757053.614639908</v>
      </c>
      <c r="E12" s="130">
        <f t="shared" si="0"/>
        <v>11773404.613920474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2771758.5285111787</v>
      </c>
      <c r="K12" s="130">
        <f t="shared" si="2"/>
        <v>2906689.9782582168</v>
      </c>
      <c r="L12" s="130">
        <f t="shared" si="2"/>
        <v>3048209.0298531931</v>
      </c>
      <c r="M12" s="130">
        <f t="shared" si="2"/>
        <v>3433029.0399009162</v>
      </c>
      <c r="N12" s="131">
        <f t="shared" si="7"/>
        <v>831.60227835616433</v>
      </c>
      <c r="O12" s="131">
        <f t="shared" si="3"/>
        <v>911.11405631199455</v>
      </c>
      <c r="P12" s="131">
        <f>AB87</f>
        <v>987.27225558210534</v>
      </c>
      <c r="Q12" s="131">
        <f t="shared" si="3"/>
        <v>1088.1512607426669</v>
      </c>
      <c r="R12" s="130">
        <f t="shared" si="8"/>
        <v>12928330.697458189</v>
      </c>
      <c r="S12" s="130">
        <f t="shared" si="4"/>
        <v>11739722.763265193</v>
      </c>
      <c r="T12" s="130">
        <f t="shared" si="4"/>
        <v>9604550.2755519506</v>
      </c>
      <c r="U12" s="130">
        <f t="shared" si="4"/>
        <v>7760944.6308197761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16780.221973084936</v>
      </c>
      <c r="C13" s="130">
        <f t="shared" si="0"/>
        <v>17783.483688789202</v>
      </c>
      <c r="D13" s="130">
        <f t="shared" si="0"/>
        <v>18712.351800984259</v>
      </c>
      <c r="E13" s="130">
        <f t="shared" si="0"/>
        <v>18606.255963787647</v>
      </c>
      <c r="F13" s="130">
        <f t="shared" si="5"/>
        <v>334535.37552732439</v>
      </c>
      <c r="G13" s="130">
        <f t="shared" si="1"/>
        <v>439009.6599821875</v>
      </c>
      <c r="H13" s="130">
        <f t="shared" si="1"/>
        <v>566621.80870888347</v>
      </c>
      <c r="I13" s="130">
        <f t="shared" si="1"/>
        <v>317132.65196042758</v>
      </c>
      <c r="J13" s="130">
        <f t="shared" si="6"/>
        <v>0</v>
      </c>
      <c r="K13" s="130">
        <f t="shared" si="2"/>
        <v>0</v>
      </c>
      <c r="L13" s="130">
        <f t="shared" si="2"/>
        <v>0</v>
      </c>
      <c r="M13" s="130">
        <f t="shared" si="2"/>
        <v>0</v>
      </c>
      <c r="N13" s="131">
        <f t="shared" si="7"/>
        <v>860.73985818493156</v>
      </c>
      <c r="O13" s="131">
        <f t="shared" si="3"/>
        <v>945.34744510725272</v>
      </c>
      <c r="P13" s="131">
        <f t="shared" si="3"/>
        <v>1018.6662655808807</v>
      </c>
      <c r="Q13" s="131">
        <f t="shared" si="3"/>
        <v>1119.3738314316574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282563.3224799998</v>
      </c>
      <c r="C14" s="130">
        <f t="shared" si="0"/>
        <v>304856.23449830257</v>
      </c>
      <c r="D14" s="130">
        <f t="shared" si="0"/>
        <v>325664.3479905104</v>
      </c>
      <c r="E14" s="130">
        <f t="shared" si="0"/>
        <v>341817.0797712676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14663.320173369862</v>
      </c>
      <c r="K14" s="130">
        <f t="shared" si="2"/>
        <v>15688.395516486649</v>
      </c>
      <c r="L14" s="130">
        <f t="shared" si="2"/>
        <v>16541.714211505623</v>
      </c>
      <c r="M14" s="130">
        <f t="shared" si="2"/>
        <v>18057.111458910887</v>
      </c>
      <c r="N14" s="131">
        <f t="shared" si="7"/>
        <v>1126.1280852739726</v>
      </c>
      <c r="O14" s="131">
        <f t="shared" si="3"/>
        <v>1230.5580388578028</v>
      </c>
      <c r="P14" s="131">
        <f t="shared" si="3"/>
        <v>1334.3243057772806</v>
      </c>
      <c r="Q14" s="131">
        <f t="shared" si="3"/>
        <v>1457.8602560820007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10947731.724162877</v>
      </c>
      <c r="C15" s="132">
        <f t="shared" ref="C15:U15" si="9">SUM(C9:C14)</f>
        <v>11570330.847040584</v>
      </c>
      <c r="D15" s="132">
        <f t="shared" si="9"/>
        <v>12119124.926173354</v>
      </c>
      <c r="E15" s="132">
        <f t="shared" si="9"/>
        <v>12151732.263828374</v>
      </c>
      <c r="F15" s="132">
        <f t="shared" si="9"/>
        <v>334535.37552732439</v>
      </c>
      <c r="G15" s="132">
        <f t="shared" si="9"/>
        <v>439009.6599821875</v>
      </c>
      <c r="H15" s="132">
        <f t="shared" si="9"/>
        <v>566621.80870888347</v>
      </c>
      <c r="I15" s="132">
        <f t="shared" si="9"/>
        <v>317132.65196042758</v>
      </c>
      <c r="J15" s="132">
        <f t="shared" si="9"/>
        <v>2786421.8486845484</v>
      </c>
      <c r="K15" s="132">
        <f t="shared" si="9"/>
        <v>2922378.3737747036</v>
      </c>
      <c r="L15" s="132">
        <f t="shared" si="9"/>
        <v>3064750.7440646989</v>
      </c>
      <c r="M15" s="132">
        <f t="shared" si="9"/>
        <v>3451086.1513598273</v>
      </c>
      <c r="N15" s="132">
        <f t="shared" si="9"/>
        <v>2818.4702218150687</v>
      </c>
      <c r="O15" s="132">
        <f t="shared" si="9"/>
        <v>3087.0195402770501</v>
      </c>
      <c r="P15" s="132">
        <f t="shared" si="9"/>
        <v>3340.2628269402667</v>
      </c>
      <c r="Q15" s="132">
        <f t="shared" si="9"/>
        <v>3665.3853482563254</v>
      </c>
      <c r="R15" s="132">
        <f t="shared" si="9"/>
        <v>12928330.697458189</v>
      </c>
      <c r="S15" s="132">
        <f t="shared" si="9"/>
        <v>11739722.763265193</v>
      </c>
      <c r="T15" s="132">
        <f t="shared" si="9"/>
        <v>9604550.2755519506</v>
      </c>
      <c r="U15" s="132">
        <f t="shared" si="9"/>
        <v>7760944.6308197761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0</v>
      </c>
      <c r="K20" s="89">
        <f>IF(Renda_Futura!K6&gt;0,K9/Renda_Futura!K6,0)</f>
        <v>0</v>
      </c>
      <c r="L20" s="89">
        <f>IF(Renda_Futura!L6&gt;0,L9/Renda_Futura!L6,0)</f>
        <v>0</v>
      </c>
      <c r="M20" s="89">
        <f>IF(Renda_Futura!M6&gt;0,M9/Renda_Futura!M6,0)</f>
        <v>0</v>
      </c>
      <c r="N20" s="89">
        <f>IF(Renda_Futura!N6&gt;0,N9/Renda_Futura!N6,0)</f>
        <v>0</v>
      </c>
      <c r="O20" s="89">
        <f>IF(Renda_Futura!O6&gt;0,O9/Renda_Futura!O6,0)</f>
        <v>0</v>
      </c>
      <c r="P20" s="89">
        <f>IF(Renda_Futura!P6&gt;0,P9/Renda_Futura!P6,0)</f>
        <v>0</v>
      </c>
      <c r="Q20" s="89">
        <f>IF(Renda_Futura!Q6&gt;0,Q9/Renda_Futura!Q6,0)</f>
        <v>0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1.3004541473349081E-3</v>
      </c>
      <c r="C21" s="89">
        <f>IF(Renda_Futura!C7&gt;0,C10/Renda_Futura!C7,0)</f>
        <v>1.0038194882416686E-3</v>
      </c>
      <c r="D21" s="89">
        <f>IF(Renda_Futura!D7&gt;0,D10/Renda_Futura!D7,0)</f>
        <v>7.7859658756211289E-4</v>
      </c>
      <c r="E21" s="89">
        <f>IF(Renda_Futura!E7&gt;0,E10/Renda_Futura!E7,0)</f>
        <v>5.5802797390728989E-4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0</v>
      </c>
      <c r="O21" s="89">
        <f>IF(Renda_Futura!O7&gt;0,O10/Renda_Futura!O7,0)</f>
        <v>0</v>
      </c>
      <c r="P21" s="89">
        <f>IF(Renda_Futura!P7&gt;0,P10/Renda_Futura!P7,0)</f>
        <v>0</v>
      </c>
      <c r="Q21" s="89">
        <f>IF(Renda_Futura!Q7&gt;0,Q10/Renda_Futura!Q7,0)</f>
        <v>0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0</v>
      </c>
      <c r="O22" s="89">
        <f>IF(Renda_Futura!O8&gt;0,O11/Renda_Futura!O8,0)</f>
        <v>0</v>
      </c>
      <c r="P22" s="89">
        <f>IF(Renda_Futura!P8&gt;0,P11/Renda_Futura!P8,0)</f>
        <v>0</v>
      </c>
      <c r="Q22" s="89">
        <f>IF(Renda_Futura!Q8&gt;0,Q11/Renda_Futura!Q8,0)</f>
        <v>0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0.12504045609463973</v>
      </c>
      <c r="C23" s="89">
        <f>IF(Renda_Futura!C9&gt;0,C12/Renda_Futura!C9,0)</f>
        <v>0.10655856030127805</v>
      </c>
      <c r="D23" s="89">
        <f>IF(Renda_Futura!D9&gt;0,D12/Renda_Futura!D9,0)</f>
        <v>9.1195957870064404E-2</v>
      </c>
      <c r="E23" s="89">
        <f>IF(Renda_Futura!E9&gt;0,E12/Renda_Futura!E9,0)</f>
        <v>6.4685357482741318E-2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4.5221102647803976E-4</v>
      </c>
      <c r="K23" s="89">
        <f>IF(Renda_Futura!K9&gt;0,K12/Renda_Futura!K9,0)</f>
        <v>3.9192150863550225E-4</v>
      </c>
      <c r="L23" s="89">
        <f>IF(Renda_Futura!L9&gt;0,L12/Renda_Futura!L9,0)</f>
        <v>3.3967200900731026E-4</v>
      </c>
      <c r="M23" s="89">
        <f>IF(Renda_Futura!M9&gt;0,M12/Renda_Futura!M9,0)</f>
        <v>2.6566234365981844E-4</v>
      </c>
      <c r="N23" s="89">
        <f>IF(Renda_Futura!N9&gt;0,N12/Renda_Futura!N9,0)</f>
        <v>9.9486832473995946E-6</v>
      </c>
      <c r="O23" s="89">
        <f>IF(Renda_Futura!O9&gt;0,O12/Renda_Futura!O9,0)</f>
        <v>9.478177546309426E-6</v>
      </c>
      <c r="P23" s="89">
        <f>IF(Renda_Futura!P9&gt;0,P12/Renda_Futura!P9,0)</f>
        <v>8.9308168916233007E-6</v>
      </c>
      <c r="Q23" s="89">
        <f>IF(Renda_Futura!Q9&gt;0,Q12/Renda_Futura!Q9,0)</f>
        <v>7.5718180573837947E-6</v>
      </c>
      <c r="R23" s="89">
        <f>IF(Renda_Futura!R9&gt;0,R12/Renda_Futura!R9,0)</f>
        <v>4.4673434346092222E-3</v>
      </c>
      <c r="S23" s="89">
        <f>IF(Renda_Futura!S9&gt;0,S12/Renda_Futura!S9,0)</f>
        <v>3.352581615114405E-3</v>
      </c>
      <c r="T23" s="89">
        <f>IF(Renda_Futura!T9&gt;0,T12/Renda_Futura!T9,0)</f>
        <v>2.2667998851069156E-3</v>
      </c>
      <c r="U23" s="123">
        <f>IF(Renda_Futura!U9&gt;0,U12/Renda_Futura!U9,0)</f>
        <v>1.2720033078028334E-3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7.5653877202635691E-3</v>
      </c>
      <c r="C24" s="89">
        <f>IF(Renda_Futura!C10&gt;0,C13/Renda_Futura!C10,0)</f>
        <v>6.4674596581388976E-3</v>
      </c>
      <c r="D24" s="89">
        <f>IF(Renda_Futura!D10&gt;0,D13/Renda_Futura!D10,0)</f>
        <v>5.5625865984680707E-3</v>
      </c>
      <c r="E24" s="89">
        <f>IF(Renda_Futura!E10&gt;0,E13/Renda_Futura!E10,0)</f>
        <v>3.9177274989192403E-3</v>
      </c>
      <c r="F24" s="89">
        <f>IF(Renda_Futura!F10&gt;0,F13/Renda_Futura!F10,0)</f>
        <v>0.2450000096586421</v>
      </c>
      <c r="G24" s="89">
        <f>IF(Renda_Futura!G10&gt;0,G13/Renda_Futura!G10,0)</f>
        <v>0.27957625854205193</v>
      </c>
      <c r="H24" s="89">
        <f>IF(Renda_Futura!H10&gt;0,H13/Renda_Futura!H10,0)</f>
        <v>0.31377739831726165</v>
      </c>
      <c r="I24" s="89">
        <f>IF(Renda_Futura!I10&gt;0,I13/Renda_Futura!I10,0)</f>
        <v>0.1350908637881548</v>
      </c>
      <c r="J24" s="89">
        <f>IF(Renda_Futura!J10&gt;0,J13/Renda_Futura!J10,0)</f>
        <v>0</v>
      </c>
      <c r="K24" s="89">
        <f>IF(Renda_Futura!K10&gt;0,K13/Renda_Futura!K10,0)</f>
        <v>0</v>
      </c>
      <c r="L24" s="89">
        <f>IF(Renda_Futura!L10&gt;0,L13/Renda_Futura!L10,0)</f>
        <v>0</v>
      </c>
      <c r="M24" s="89">
        <f>IF(Renda_Futura!M10&gt;0,M13/Renda_Futura!M10,0)</f>
        <v>0</v>
      </c>
      <c r="N24" s="89">
        <f>IF(Renda_Futura!N10&gt;0,N13/Renda_Futura!N10,0)</f>
        <v>5.9700527684429843E-6</v>
      </c>
      <c r="O24" s="89">
        <f>IF(Renda_Futura!O10&gt;0,O13/Renda_Futura!O10,0)</f>
        <v>5.7016410163433273E-6</v>
      </c>
      <c r="P24" s="89">
        <f>IF(Renda_Futura!P10&gt;0,P13/Renda_Futura!P10,0)</f>
        <v>5.3424750057323844E-6</v>
      </c>
      <c r="Q24" s="89">
        <f>IF(Renda_Futura!Q10&gt;0,Q13/Renda_Futura!Q10,0)</f>
        <v>4.5158797858887502E-6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5.7321364027502295E-3</v>
      </c>
      <c r="C25" s="89">
        <f>IF(Renda_Futura!C11&gt;0,C14/Renda_Futura!C11,0)</f>
        <v>4.9886060341950457E-3</v>
      </c>
      <c r="D25" s="89">
        <f>IF(Renda_Futura!D11&gt;0,D14/Renda_Futura!D11,0)</f>
        <v>4.3559799030343108E-3</v>
      </c>
      <c r="E25" s="89">
        <f>IF(Renda_Futura!E11&gt;0,E14/Renda_Futura!E11,0)</f>
        <v>3.2384428142707925E-3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3.1101375409898087E-6</v>
      </c>
      <c r="K25" s="89">
        <f>IF(Renda_Futura!K11&gt;0,K14/Renda_Futura!K11,0)</f>
        <v>2.7500490331732363E-6</v>
      </c>
      <c r="L25" s="89">
        <f>IF(Renda_Futura!L11&gt;0,L14/Renda_Futura!L11,0)</f>
        <v>2.3963875280437735E-6</v>
      </c>
      <c r="M25" s="89">
        <f>IF(Renda_Futura!M11&gt;0,M14/Renda_Futura!M11,0)</f>
        <v>1.8166126078519212E-6</v>
      </c>
      <c r="N25" s="89">
        <f>IF(Renda_Futura!N11&gt;0,N14/Renda_Futura!N11,0)</f>
        <v>7.1482790101884191E-5</v>
      </c>
      <c r="O25" s="89">
        <f>IF(Renda_Futura!O11&gt;0,O14/Renda_Futura!O11,0)</f>
        <v>6.79231732549732E-5</v>
      </c>
      <c r="P25" s="89">
        <f>IF(Renda_Futura!P11&gt;0,P14/Renda_Futura!P11,0)</f>
        <v>6.4044143521263747E-5</v>
      </c>
      <c r="Q25" s="89">
        <f>IF(Renda_Futura!Q11&gt;0,Q14/Renda_Futura!Q11,0)</f>
        <v>5.3825809391779281E-5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7.1528163622366928E-2</v>
      </c>
      <c r="C26" s="90">
        <f>IF(Renda_Futura!C12&gt;0,C15/Renda_Futura!C12,0)</f>
        <v>6.0979253747045867E-2</v>
      </c>
      <c r="D26" s="90">
        <f>IF(Renda_Futura!D12&gt;0,D15/Renda_Futura!D12,0)</f>
        <v>5.2208247326473611E-2</v>
      </c>
      <c r="E26" s="90">
        <f>IF(Renda_Futura!E12&gt;0,E15/Renda_Futura!E12,0)</f>
        <v>3.7079414364834994E-2</v>
      </c>
      <c r="F26" s="90">
        <f>IF(Renda_Futura!F12&gt;0,F15/Renda_Futura!F12,0)</f>
        <v>0.2213263533014716</v>
      </c>
      <c r="G26" s="90">
        <f>IF(Renda_Futura!G12&gt;0,G15/Renda_Futura!G12,0)</f>
        <v>0.25256159727910071</v>
      </c>
      <c r="H26" s="90">
        <f>IF(Renda_Futura!H12&gt;0,H15/Renda_Futura!H12,0)</f>
        <v>0.28345797787821903</v>
      </c>
      <c r="I26" s="90">
        <f>IF(Renda_Futura!I12&gt;0,I15/Renda_Futura!I12,0)</f>
        <v>0.12203741660351997</v>
      </c>
      <c r="J26" s="90">
        <f>IF(Renda_Futura!J12&gt;0,J15/Renda_Futura!J12,0)</f>
        <v>2.0814420237073571E-4</v>
      </c>
      <c r="K26" s="90">
        <f>IF(Renda_Futura!K12&gt;0,K15/Renda_Futura!K12,0)</f>
        <v>1.8041329019144163E-4</v>
      </c>
      <c r="L26" s="90">
        <f>IF(Renda_Futura!L12&gt;0,L15/Renda_Futura!L12,0)</f>
        <v>1.563658357030107E-4</v>
      </c>
      <c r="M26" s="90">
        <f>IF(Renda_Futura!M12&gt;0,M15/Renda_Futura!M12,0)</f>
        <v>1.2227566122119393E-4</v>
      </c>
      <c r="N26" s="90">
        <f>IF(Renda_Futura!N12&gt;0,N15/Renda_Futura!N12,0)</f>
        <v>9.4967078394225519E-6</v>
      </c>
      <c r="O26" s="90">
        <f>IF(Renda_Futura!O12&gt;0,O15/Renda_Futura!O12,0)</f>
        <v>9.0448457500682594E-6</v>
      </c>
      <c r="P26" s="90">
        <f>IF(Renda_Futura!P12&gt;0,P15/Renda_Futura!P12,0)</f>
        <v>8.5102944456623795E-6</v>
      </c>
      <c r="Q26" s="90">
        <f>IF(Renda_Futura!Q12&gt;0,Q15/Renda_Futura!Q12,0)</f>
        <v>7.1835684303487109E-6</v>
      </c>
      <c r="R26" s="90">
        <f>IF(Renda_Futura!R12&gt;0,R15/Renda_Futura!R12,0)</f>
        <v>4.4673434346092222E-3</v>
      </c>
      <c r="S26" s="90">
        <f>IF(Renda_Futura!S12&gt;0,S15/Renda_Futura!S12,0)</f>
        <v>3.352581615114405E-3</v>
      </c>
      <c r="T26" s="90">
        <f>IF(Renda_Futura!T12&gt;0,T15/Renda_Futura!T12,0)</f>
        <v>2.2667998851069156E-3</v>
      </c>
      <c r="U26" s="124">
        <f>IF(Renda_Futura!U12&gt;0,U15/Renda_Futura!U12,0)</f>
        <v>1.2720033078028334E-3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(IF($B$3=Base_Cenarios!$A$3,Base_Cenarios!G8,(IF('Cenario_B.2.3'!$B$3=Base_Cenarios!$Q$3,Base_Cenarios!W8,Base_Cenarios!AM8))))*12.1667</f>
        <v>0</v>
      </c>
      <c r="C44" s="111">
        <f>(IF($B$3=Base_Cenarios!$A$3,Base_Cenarios!H8,(IF('Cenario_B.2.3'!$B$3=Base_Cenarios!$Q$3,Base_Cenarios!X8,Base_Cenarios!AN8))))*12.1667</f>
        <v>0</v>
      </c>
      <c r="D44" s="111">
        <f>(IF($B$3=Base_Cenarios!$A$3,Base_Cenarios!I8,(IF('Cenario_B.2.3'!$B$3=Base_Cenarios!$Q$3,Base_Cenarios!Y8,Base_Cenarios!AO8))))*12.1667</f>
        <v>0</v>
      </c>
      <c r="E44" s="111">
        <f>(IF($B$3=Base_Cenarios!$A$3,Base_Cenarios!J8,(IF('Cenario_B.2.3'!$B$3=Base_Cenarios!$Q$3,Base_Cenarios!Z8,Base_Cenarios!AP8))))*12.1667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IF($B$4=Base_Cenarios!$AW$5,Base_Cenarios!AX$5,(IF('Cenario_B.2.3'!$B$4=Base_Cenarios!$AW$6,Base_Cenarios!AX$6,Base_Cenarios!AX$7)))</f>
        <v>0.15</v>
      </c>
      <c r="J44" s="114">
        <f>IF($B$4=Base_Cenarios!$AW$5,Base_Cenarios!AY$5,(IF('Cenario_B.2.3'!$B$4=Base_Cenarios!$AW$6,Base_Cenarios!AY$6,Base_Cenarios!AY$7)))</f>
        <v>0.15584999999999999</v>
      </c>
      <c r="K44" s="114">
        <f>IF($B$4=Base_Cenarios!$AW$5,Base_Cenarios!AZ$5,(IF('Cenario_B.2.3'!$B$4=Base_Cenarios!$AW$6,Base_Cenarios!AZ$6,Base_Cenarios!AZ$7)))</f>
        <v>0.16192814999999999</v>
      </c>
      <c r="L44" s="114">
        <f>IF($B$4=Base_Cenarios!$AW$5,Base_Cenarios!BA$5,(IF('Cenario_B.2.3'!$B$4=Base_Cenarios!$AW$6,Base_Cenarios!BA$6,Base_Cenarios!BA$7)))</f>
        <v>0.16824334785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IF($B$4=Base_Cenarios!$AW$5,Base_Cenarios!AX$5,(IF('Cenario_B.2.3'!$B$4=Base_Cenarios!$AW$6,Base_Cenarios!AX$6,Base_Cenarios!AX$7)))</f>
        <v>0.15</v>
      </c>
      <c r="W44" s="116">
        <f>IF($B$4=Base_Cenarios!$AW$5,Base_Cenarios!AY$5,(IF('Cenario_B.2.3'!$B$4=Base_Cenarios!$AW$6,Base_Cenarios!AY$6,Base_Cenarios!AY$7)))</f>
        <v>0.15584999999999999</v>
      </c>
      <c r="X44" s="116">
        <f>IF($B$4=Base_Cenarios!$AW$5,Base_Cenarios!AZ$5,(IF('Cenario_B.2.3'!$B$4=Base_Cenarios!$AW$6,Base_Cenarios!AZ$6,Base_Cenarios!AZ$7)))</f>
        <v>0.16192814999999999</v>
      </c>
      <c r="Y44" s="116">
        <f>IF($B$4=Base_Cenarios!$AW$5,Base_Cenarios!BA$5,(IF('Cenario_B.2.3'!$B$4=Base_Cenarios!$AW$6,Base_Cenarios!BA$6,Base_Cenarios!BA$7)))</f>
        <v>0.16824334785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IF($B$4=Base_Cenarios!$AW$5,Base_Cenarios!AX$5,(IF('Cenario_B.2.3'!$B$4=Base_Cenarios!$AW$6,Base_Cenarios!AX$6,Base_Cenarios!AX$7)))</f>
        <v>0.15</v>
      </c>
      <c r="AE44" s="151">
        <f>IF($B$4=Base_Cenarios!$AW$5,Base_Cenarios!AY$5,(IF('Cenario_B.2.3'!$B$4=Base_Cenarios!$AW$6,Base_Cenarios!AY$6,Base_Cenarios!AY$7)))</f>
        <v>0.15584999999999999</v>
      </c>
      <c r="AF44" s="151">
        <f>IF($B$4=Base_Cenarios!$AW$5,Base_Cenarios!AZ$5,(IF('Cenario_B.2.3'!$B$4=Base_Cenarios!$AW$6,Base_Cenarios!AZ$6,Base_Cenarios!AZ$7)))</f>
        <v>0.16192814999999999</v>
      </c>
      <c r="AG44" s="151">
        <f>IF($B$4=Base_Cenarios!$AW$5,Base_Cenarios!BA$5,(IF('Cenario_B.2.3'!$B$4=Base_Cenarios!$AW$6,Base_Cenarios!BA$6,Base_Cenarios!BA$7)))</f>
        <v>0.16824334785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(IF($B$3=Base_Cenarios!$A$3,Base_Cenarios!G9,(IF('Cenario_B.2.3'!$B$3=Base_Cenarios!$Q$3,Base_Cenarios!W9,Base_Cenarios!AM9))))*12.1667</f>
        <v>86607.597280438364</v>
      </c>
      <c r="C45" s="111">
        <f>(IF($B$3=Base_Cenarios!$A$3,Base_Cenarios!H9,(IF('Cenario_B.2.3'!$B$3=Base_Cenarios!$Q$3,Base_Cenarios!X9,Base_Cenarios!AN9))))*12.1667</f>
        <v>79765.9648493399</v>
      </c>
      <c r="D45" s="111">
        <f>(IF($B$3=Base_Cenarios!$A$3,Base_Cenarios!I9,(IF('Cenario_B.2.3'!$B$3=Base_Cenarios!$Q$3,Base_Cenarios!Y9,Base_Cenarios!AO9))))*12.1667</f>
        <v>72849.64243688916</v>
      </c>
      <c r="E45" s="111">
        <f>(IF($B$3=Base_Cenarios!$A$3,Base_Cenarios!J9,(IF('Cenario_B.2.3'!$B$3=Base_Cenarios!$Q$3,Base_Cenarios!Z9,Base_Cenarios!AP9))))*12.1667</f>
        <v>70946.100402168595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IF($B$4=Base_Cenarios!$AW$5,Base_Cenarios!AX$5,(IF('Cenario_B.2.3'!$B$4=Base_Cenarios!$AW$6,Base_Cenarios!AX$6,Base_Cenarios!AX$7)))</f>
        <v>0.15</v>
      </c>
      <c r="J45" s="114">
        <f>IF($B$4=Base_Cenarios!$AW$5,Base_Cenarios!AY$5,(IF('Cenario_B.2.3'!$B$4=Base_Cenarios!$AW$6,Base_Cenarios!AY$6,Base_Cenarios!AY$7)))</f>
        <v>0.15584999999999999</v>
      </c>
      <c r="K45" s="114">
        <f>IF($B$4=Base_Cenarios!$AW$5,Base_Cenarios!AZ$5,(IF('Cenario_B.2.3'!$B$4=Base_Cenarios!$AW$6,Base_Cenarios!AZ$6,Base_Cenarios!AZ$7)))</f>
        <v>0.16192814999999999</v>
      </c>
      <c r="L45" s="114">
        <f>IF($B$4=Base_Cenarios!$AW$5,Base_Cenarios!BA$5,(IF('Cenario_B.2.3'!$B$4=Base_Cenarios!$AW$6,Base_Cenarios!BA$6,Base_Cenarios!BA$7)))</f>
        <v>0.16824334785</v>
      </c>
      <c r="M45" s="115">
        <v>0.5</v>
      </c>
      <c r="N45" s="115">
        <f t="shared" si="10"/>
        <v>86607.597280438364</v>
      </c>
      <c r="O45" s="115">
        <f t="shared" si="10"/>
        <v>79765.9648493399</v>
      </c>
      <c r="P45" s="115">
        <f t="shared" si="10"/>
        <v>72849.64243688916</v>
      </c>
      <c r="Q45" s="115">
        <f t="shared" si="10"/>
        <v>70946.100402168595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IF($B$4=Base_Cenarios!$AW$5,Base_Cenarios!AX$5,(IF('Cenario_B.2.3'!$B$4=Base_Cenarios!$AW$6,Base_Cenarios!AX$6,Base_Cenarios!AX$7)))</f>
        <v>0.15</v>
      </c>
      <c r="W45" s="116">
        <f>IF($B$4=Base_Cenarios!$AW$5,Base_Cenarios!AY$5,(IF('Cenario_B.2.3'!$B$4=Base_Cenarios!$AW$6,Base_Cenarios!AY$6,Base_Cenarios!AY$7)))</f>
        <v>0.15584999999999999</v>
      </c>
      <c r="X45" s="116">
        <f>IF($B$4=Base_Cenarios!$AW$5,Base_Cenarios!AZ$5,(IF('Cenario_B.2.3'!$B$4=Base_Cenarios!$AW$6,Base_Cenarios!AZ$6,Base_Cenarios!AZ$7)))</f>
        <v>0.16192814999999999</v>
      </c>
      <c r="Y45" s="116">
        <f>IF($B$4=Base_Cenarios!$AW$5,Base_Cenarios!BA$5,(IF('Cenario_B.2.3'!$B$4=Base_Cenarios!$AW$6,Base_Cenarios!BA$6,Base_Cenarios!BA$7)))</f>
        <v>0.16824334785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IF($B$4=Base_Cenarios!$AW$5,Base_Cenarios!AX$5,(IF('Cenario_B.2.3'!$B$4=Base_Cenarios!$AW$6,Base_Cenarios!AX$6,Base_Cenarios!AX$7)))</f>
        <v>0.15</v>
      </c>
      <c r="AE45" s="151">
        <f>IF($B$4=Base_Cenarios!$AW$5,Base_Cenarios!AY$5,(IF('Cenario_B.2.3'!$B$4=Base_Cenarios!$AW$6,Base_Cenarios!AY$6,Base_Cenarios!AY$7)))</f>
        <v>0.15584999999999999</v>
      </c>
      <c r="AF45" s="151">
        <f>IF($B$4=Base_Cenarios!$AW$5,Base_Cenarios!AZ$5,(IF('Cenario_B.2.3'!$B$4=Base_Cenarios!$AW$6,Base_Cenarios!AZ$6,Base_Cenarios!AZ$7)))</f>
        <v>0.16192814999999999</v>
      </c>
      <c r="AG45" s="151">
        <f>IF($B$4=Base_Cenarios!$AW$5,Base_Cenarios!BA$5,(IF('Cenario_B.2.3'!$B$4=Base_Cenarios!$AW$6,Base_Cenarios!BA$6,Base_Cenarios!BA$7)))</f>
        <v>0.16824334785</v>
      </c>
      <c r="AH45" s="142">
        <v>1</v>
      </c>
      <c r="AI45" s="118">
        <f t="shared" si="11"/>
        <v>12991.139592065754</v>
      </c>
      <c r="AJ45" s="118">
        <f t="shared" si="11"/>
        <v>12431.525621769622</v>
      </c>
      <c r="AK45" s="118">
        <f t="shared" si="11"/>
        <v>11796.407827966954</v>
      </c>
      <c r="AL45" s="118">
        <f t="shared" si="11"/>
        <v>11936.209448563077</v>
      </c>
      <c r="AM45" s="118">
        <f t="shared" si="12"/>
        <v>6495.5697960328771</v>
      </c>
      <c r="AN45" s="118">
        <f t="shared" si="12"/>
        <v>6215.7628108848112</v>
      </c>
      <c r="AO45" s="118">
        <f t="shared" si="12"/>
        <v>5898.2039139834769</v>
      </c>
      <c r="AP45" s="118">
        <f t="shared" si="12"/>
        <v>5968.1047242815384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19486.709388098632</v>
      </c>
      <c r="AV45" s="118">
        <f t="shared" si="14"/>
        <v>18647.288432654434</v>
      </c>
      <c r="AW45" s="118">
        <f t="shared" si="14"/>
        <v>17694.61174195043</v>
      </c>
      <c r="AX45" s="118">
        <f t="shared" si="14"/>
        <v>17904.314172844613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(IF($B$3=Base_Cenarios!$A$3,Base_Cenarios!G10,(IF('Cenario_B.2.3'!$B$3=Base_Cenarios!$Q$3,Base_Cenarios!W10,Base_Cenarios!AM10))))*12.1667</f>
        <v>0</v>
      </c>
      <c r="C46" s="111">
        <f>(IF($B$3=Base_Cenarios!$A$3,Base_Cenarios!H10,(IF('Cenario_B.2.3'!$B$3=Base_Cenarios!$Q$3,Base_Cenarios!X10,Base_Cenarios!AN10))))*12.1667</f>
        <v>0</v>
      </c>
      <c r="D46" s="111">
        <f>(IF($B$3=Base_Cenarios!$A$3,Base_Cenarios!I10,(IF('Cenario_B.2.3'!$B$3=Base_Cenarios!$Q$3,Base_Cenarios!Y10,Base_Cenarios!AO10))))*12.1667</f>
        <v>0</v>
      </c>
      <c r="E46" s="111">
        <f>(IF($B$3=Base_Cenarios!$A$3,Base_Cenarios!J10,(IF('Cenario_B.2.3'!$B$3=Base_Cenarios!$Q$3,Base_Cenarios!Z10,Base_Cenarios!AP10))))*12.1667</f>
        <v>0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IF($B$4=Base_Cenarios!$AW$5,Base_Cenarios!AX$5,(IF('Cenario_B.2.3'!$B$4=Base_Cenarios!$AW$6,Base_Cenarios!AX$6,Base_Cenarios!AX$7)))</f>
        <v>0.15</v>
      </c>
      <c r="J46" s="114">
        <f>IF($B$4=Base_Cenarios!$AW$5,Base_Cenarios!AY$5,(IF('Cenario_B.2.3'!$B$4=Base_Cenarios!$AW$6,Base_Cenarios!AY$6,Base_Cenarios!AY$7)))</f>
        <v>0.15584999999999999</v>
      </c>
      <c r="K46" s="114">
        <f>IF($B$4=Base_Cenarios!$AW$5,Base_Cenarios!AZ$5,(IF('Cenario_B.2.3'!$B$4=Base_Cenarios!$AW$6,Base_Cenarios!AZ$6,Base_Cenarios!AZ$7)))</f>
        <v>0.16192814999999999</v>
      </c>
      <c r="L46" s="114">
        <f>IF($B$4=Base_Cenarios!$AW$5,Base_Cenarios!BA$5,(IF('Cenario_B.2.3'!$B$4=Base_Cenarios!$AW$6,Base_Cenarios!BA$6,Base_Cenarios!BA$7)))</f>
        <v>0.16824334785</v>
      </c>
      <c r="M46" s="115">
        <v>0.5</v>
      </c>
      <c r="N46" s="115">
        <f t="shared" si="10"/>
        <v>0</v>
      </c>
      <c r="O46" s="115">
        <f t="shared" si="10"/>
        <v>0</v>
      </c>
      <c r="P46" s="115">
        <f t="shared" si="10"/>
        <v>0</v>
      </c>
      <c r="Q46" s="115">
        <f t="shared" si="10"/>
        <v>0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IF($B$4=Base_Cenarios!$AW$5,Base_Cenarios!AX$5,(IF('Cenario_B.2.3'!$B$4=Base_Cenarios!$AW$6,Base_Cenarios!AX$6,Base_Cenarios!AX$7)))</f>
        <v>0.15</v>
      </c>
      <c r="W46" s="116">
        <f>IF($B$4=Base_Cenarios!$AW$5,Base_Cenarios!AY$5,(IF('Cenario_B.2.3'!$B$4=Base_Cenarios!$AW$6,Base_Cenarios!AY$6,Base_Cenarios!AY$7)))</f>
        <v>0.15584999999999999</v>
      </c>
      <c r="X46" s="116">
        <f>IF($B$4=Base_Cenarios!$AW$5,Base_Cenarios!AZ$5,(IF('Cenario_B.2.3'!$B$4=Base_Cenarios!$AW$6,Base_Cenarios!AZ$6,Base_Cenarios!AZ$7)))</f>
        <v>0.16192814999999999</v>
      </c>
      <c r="Y46" s="116">
        <f>IF($B$4=Base_Cenarios!$AW$5,Base_Cenarios!BA$5,(IF('Cenario_B.2.3'!$B$4=Base_Cenarios!$AW$6,Base_Cenarios!BA$6,Base_Cenarios!BA$7)))</f>
        <v>0.16824334785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IF($B$4=Base_Cenarios!$AW$5,Base_Cenarios!AX$5,(IF('Cenario_B.2.3'!$B$4=Base_Cenarios!$AW$6,Base_Cenarios!AX$6,Base_Cenarios!AX$7)))</f>
        <v>0.15</v>
      </c>
      <c r="AE46" s="151">
        <f>IF($B$4=Base_Cenarios!$AW$5,Base_Cenarios!AY$5,(IF('Cenario_B.2.3'!$B$4=Base_Cenarios!$AW$6,Base_Cenarios!AY$6,Base_Cenarios!AY$7)))</f>
        <v>0.15584999999999999</v>
      </c>
      <c r="AF46" s="151">
        <f>IF($B$4=Base_Cenarios!$AW$5,Base_Cenarios!AZ$5,(IF('Cenario_B.2.3'!$B$4=Base_Cenarios!$AW$6,Base_Cenarios!AZ$6,Base_Cenarios!AZ$7)))</f>
        <v>0.16192814999999999</v>
      </c>
      <c r="AG46" s="151">
        <f>IF($B$4=Base_Cenarios!$AW$5,Base_Cenarios!BA$5,(IF('Cenario_B.2.3'!$B$4=Base_Cenarios!$AW$6,Base_Cenarios!BA$6,Base_Cenarios!BA$7)))</f>
        <v>0.16824334785</v>
      </c>
      <c r="AH46" s="142">
        <v>1</v>
      </c>
      <c r="AI46" s="118">
        <f t="shared" si="11"/>
        <v>0</v>
      </c>
      <c r="AJ46" s="118">
        <f t="shared" si="11"/>
        <v>0</v>
      </c>
      <c r="AK46" s="118">
        <f t="shared" si="11"/>
        <v>0</v>
      </c>
      <c r="AL46" s="118">
        <f t="shared" si="11"/>
        <v>0</v>
      </c>
      <c r="AM46" s="118">
        <f t="shared" si="12"/>
        <v>0</v>
      </c>
      <c r="AN46" s="118">
        <f t="shared" si="12"/>
        <v>0</v>
      </c>
      <c r="AO46" s="118">
        <f t="shared" si="12"/>
        <v>0</v>
      </c>
      <c r="AP46" s="118">
        <f t="shared" si="12"/>
        <v>0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0</v>
      </c>
      <c r="AV46" s="118">
        <f t="shared" si="14"/>
        <v>0</v>
      </c>
      <c r="AW46" s="118">
        <f t="shared" si="14"/>
        <v>0</v>
      </c>
      <c r="AX46" s="118">
        <f t="shared" si="14"/>
        <v>0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(IF($B$3=Base_Cenarios!$A$3,Base_Cenarios!G11,(IF('Cenario_B.2.3'!$B$3=Base_Cenarios!$Q$3,Base_Cenarios!W11,Base_Cenarios!AM11))))*12.1667</f>
        <v>48497757.870205484</v>
      </c>
      <c r="C47" s="111">
        <f>(IF($B$3=Base_Cenarios!$A$3,Base_Cenarios!H11,(IF('Cenario_B.2.3'!$B$3=Base_Cenarios!$Q$3,Base_Cenarios!X11,Base_Cenarios!AN11))))*12.1667</f>
        <v>49308039.33908774</v>
      </c>
      <c r="D47" s="111">
        <f>(IF($B$3=Base_Cenarios!$A$3,Base_Cenarios!I11,(IF('Cenario_B.2.3'!$B$3=Base_Cenarios!$Q$3,Base_Cenarios!Y11,Base_Cenarios!AO11))))*12.1667</f>
        <v>49683729.640890926</v>
      </c>
      <c r="E47" s="111">
        <f>(IF($B$3=Base_Cenarios!$A$3,Base_Cenarios!J11,(IF('Cenario_B.2.3'!$B$3=Base_Cenarios!$Q$3,Base_Cenarios!Z11,Base_Cenarios!AP11))))*12.1667</f>
        <v>47865962.145356804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IF($B$4=Base_Cenarios!$AW$5,Base_Cenarios!AX$5,(IF('Cenario_B.2.3'!$B$4=Base_Cenarios!$AW$6,Base_Cenarios!AX$6,Base_Cenarios!AX$7)))</f>
        <v>0.15</v>
      </c>
      <c r="J47" s="114">
        <f>IF($B$4=Base_Cenarios!$AW$5,Base_Cenarios!AY$5,(IF('Cenario_B.2.3'!$B$4=Base_Cenarios!$AW$6,Base_Cenarios!AY$6,Base_Cenarios!AY$7)))</f>
        <v>0.15584999999999999</v>
      </c>
      <c r="K47" s="114">
        <f>IF($B$4=Base_Cenarios!$AW$5,Base_Cenarios!AZ$5,(IF('Cenario_B.2.3'!$B$4=Base_Cenarios!$AW$6,Base_Cenarios!AZ$6,Base_Cenarios!AZ$7)))</f>
        <v>0.16192814999999999</v>
      </c>
      <c r="L47" s="114">
        <f>IF($B$4=Base_Cenarios!$AW$5,Base_Cenarios!BA$5,(IF('Cenario_B.2.3'!$B$4=Base_Cenarios!$AW$6,Base_Cenarios!BA$6,Base_Cenarios!BA$7)))</f>
        <v>0.16824334785</v>
      </c>
      <c r="M47" s="115">
        <v>0.5</v>
      </c>
      <c r="N47" s="115">
        <f t="shared" si="10"/>
        <v>48497757.870205484</v>
      </c>
      <c r="O47" s="115">
        <f t="shared" si="10"/>
        <v>49308039.33908774</v>
      </c>
      <c r="P47" s="115">
        <f t="shared" si="10"/>
        <v>49683729.640890926</v>
      </c>
      <c r="Q47" s="115">
        <f t="shared" si="10"/>
        <v>47865962.145356804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IF($B$4=Base_Cenarios!$AW$5,Base_Cenarios!AX$5,(IF('Cenario_B.2.3'!$B$4=Base_Cenarios!$AW$6,Base_Cenarios!AX$6,Base_Cenarios!AX$7)))</f>
        <v>0.15</v>
      </c>
      <c r="W47" s="116">
        <f>IF($B$4=Base_Cenarios!$AW$5,Base_Cenarios!AY$5,(IF('Cenario_B.2.3'!$B$4=Base_Cenarios!$AW$6,Base_Cenarios!AY$6,Base_Cenarios!AY$7)))</f>
        <v>0.15584999999999999</v>
      </c>
      <c r="X47" s="116">
        <f>IF($B$4=Base_Cenarios!$AW$5,Base_Cenarios!AZ$5,(IF('Cenario_B.2.3'!$B$4=Base_Cenarios!$AW$6,Base_Cenarios!AZ$6,Base_Cenarios!AZ$7)))</f>
        <v>0.16192814999999999</v>
      </c>
      <c r="Y47" s="116">
        <f>IF($B$4=Base_Cenarios!$AW$5,Base_Cenarios!BA$5,(IF('Cenario_B.2.3'!$B$4=Base_Cenarios!$AW$6,Base_Cenarios!BA$6,Base_Cenarios!BA$7)))</f>
        <v>0.16824334785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IF($B$4=Base_Cenarios!$AW$5,Base_Cenarios!AX$5,(IF('Cenario_B.2.3'!$B$4=Base_Cenarios!$AW$6,Base_Cenarios!AX$6,Base_Cenarios!AX$7)))</f>
        <v>0.15</v>
      </c>
      <c r="AE47" s="151">
        <f>IF($B$4=Base_Cenarios!$AW$5,Base_Cenarios!AY$5,(IF('Cenario_B.2.3'!$B$4=Base_Cenarios!$AW$6,Base_Cenarios!AY$6,Base_Cenarios!AY$7)))</f>
        <v>0.15584999999999999</v>
      </c>
      <c r="AF47" s="151">
        <f>IF($B$4=Base_Cenarios!$AW$5,Base_Cenarios!AZ$5,(IF('Cenario_B.2.3'!$B$4=Base_Cenarios!$AW$6,Base_Cenarios!AZ$6,Base_Cenarios!AZ$7)))</f>
        <v>0.16192814999999999</v>
      </c>
      <c r="AG47" s="151">
        <f>IF($B$4=Base_Cenarios!$AW$5,Base_Cenarios!BA$5,(IF('Cenario_B.2.3'!$B$4=Base_Cenarios!$AW$6,Base_Cenarios!BA$6,Base_Cenarios!BA$7)))</f>
        <v>0.16824334785</v>
      </c>
      <c r="AH47" s="142">
        <v>1</v>
      </c>
      <c r="AI47" s="118">
        <f t="shared" si="11"/>
        <v>6910930.4965042816</v>
      </c>
      <c r="AJ47" s="118">
        <f t="shared" si="11"/>
        <v>7300425.0344469827</v>
      </c>
      <c r="AK47" s="118">
        <f t="shared" si="11"/>
        <v>7642934.7045571497</v>
      </c>
      <c r="AL47" s="118">
        <f t="shared" si="11"/>
        <v>7650473.2334263874</v>
      </c>
      <c r="AM47" s="118">
        <f>IF(N47&gt;0,(N47-R47)*V47*(B47/N47)*$M47,0)</f>
        <v>3637331.8402654114</v>
      </c>
      <c r="AN47" s="118">
        <f t="shared" si="12"/>
        <v>3842328.965498412</v>
      </c>
      <c r="AO47" s="118">
        <f t="shared" si="12"/>
        <v>4022597.2129248157</v>
      </c>
      <c r="AP47" s="118">
        <f t="shared" si="12"/>
        <v>4026564.8596980986</v>
      </c>
      <c r="AQ47" s="118">
        <f t="shared" si="15"/>
        <v>80639.133551999941</v>
      </c>
      <c r="AR47" s="118">
        <f t="shared" si="13"/>
        <v>86289.840475444274</v>
      </c>
      <c r="AS47" s="118">
        <f t="shared" si="13"/>
        <v>91521.69715794173</v>
      </c>
      <c r="AT47" s="118">
        <f t="shared" si="13"/>
        <v>96366.520795989258</v>
      </c>
      <c r="AU47" s="118">
        <f t="shared" si="14"/>
        <v>10628901.470321693</v>
      </c>
      <c r="AV47" s="118">
        <f t="shared" si="14"/>
        <v>11229043.840420838</v>
      </c>
      <c r="AW47" s="118">
        <f t="shared" si="14"/>
        <v>11757053.614639908</v>
      </c>
      <c r="AX47" s="118">
        <f t="shared" si="14"/>
        <v>11773404.613920474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(IF($B$3=Base_Cenarios!$A$3,Base_Cenarios!G12,(IF('Cenario_B.2.3'!$B$3=Base_Cenarios!$Q$3,Base_Cenarios!W12,Base_Cenarios!AM12))))*12.1667</f>
        <v>79905.818919452067</v>
      </c>
      <c r="C48" s="111">
        <f>(IF($B$3=Base_Cenarios!$A$3,Base_Cenarios!H12,(IF('Cenario_B.2.3'!$B$3=Base_Cenarios!$Q$3,Base_Cenarios!X12,Base_Cenarios!AN12))))*12.1667</f>
        <v>81504.577151973979</v>
      </c>
      <c r="D48" s="111">
        <f>(IF($B$3=Base_Cenarios!$A$3,Base_Cenarios!I12,(IF('Cenario_B.2.3'!$B$3=Base_Cenarios!$Q$3,Base_Cenarios!Y12,Base_Cenarios!AO12))))*12.1667</f>
        <v>82542.569479930535</v>
      </c>
      <c r="E48" s="111">
        <f>(IF($B$3=Base_Cenarios!$A$3,Base_Cenarios!J12,(IF('Cenario_B.2.3'!$B$3=Base_Cenarios!$Q$3,Base_Cenarios!Z12,Base_Cenarios!AP12))))*12.1667</f>
        <v>78993.808677214154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IF($B$4=Base_Cenarios!$AW$5,Base_Cenarios!AX$5,(IF('Cenario_B.2.3'!$B$4=Base_Cenarios!$AW$6,Base_Cenarios!AX$6,Base_Cenarios!AX$7)))</f>
        <v>0.15</v>
      </c>
      <c r="J48" s="114">
        <f>IF($B$4=Base_Cenarios!$AW$5,Base_Cenarios!AY$5,(IF('Cenario_B.2.3'!$B$4=Base_Cenarios!$AW$6,Base_Cenarios!AY$6,Base_Cenarios!AY$7)))</f>
        <v>0.15584999999999999</v>
      </c>
      <c r="K48" s="114">
        <f>IF($B$4=Base_Cenarios!$AW$5,Base_Cenarios!AZ$5,(IF('Cenario_B.2.3'!$B$4=Base_Cenarios!$AW$6,Base_Cenarios!AZ$6,Base_Cenarios!AZ$7)))</f>
        <v>0.16192814999999999</v>
      </c>
      <c r="L48" s="114">
        <f>IF($B$4=Base_Cenarios!$AW$5,Base_Cenarios!BA$5,(IF('Cenario_B.2.3'!$B$4=Base_Cenarios!$AW$6,Base_Cenarios!BA$6,Base_Cenarios!BA$7)))</f>
        <v>0.16824334785</v>
      </c>
      <c r="M48" s="115">
        <v>0.5</v>
      </c>
      <c r="N48" s="115">
        <f t="shared" si="10"/>
        <v>79905.818919452067</v>
      </c>
      <c r="O48" s="115">
        <f t="shared" si="10"/>
        <v>81504.577151973979</v>
      </c>
      <c r="P48" s="115">
        <f t="shared" si="10"/>
        <v>82542.569479930535</v>
      </c>
      <c r="Q48" s="115">
        <f t="shared" si="10"/>
        <v>78993.808677214154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IF($B$4=Base_Cenarios!$AW$5,Base_Cenarios!AX$5,(IF('Cenario_B.2.3'!$B$4=Base_Cenarios!$AW$6,Base_Cenarios!AX$6,Base_Cenarios!AX$7)))</f>
        <v>0.15</v>
      </c>
      <c r="W48" s="116">
        <f>IF($B$4=Base_Cenarios!$AW$5,Base_Cenarios!AY$5,(IF('Cenario_B.2.3'!$B$4=Base_Cenarios!$AW$6,Base_Cenarios!AY$6,Base_Cenarios!AY$7)))</f>
        <v>0.15584999999999999</v>
      </c>
      <c r="X48" s="116">
        <f>IF($B$4=Base_Cenarios!$AW$5,Base_Cenarios!AZ$5,(IF('Cenario_B.2.3'!$B$4=Base_Cenarios!$AW$6,Base_Cenarios!AZ$6,Base_Cenarios!AZ$7)))</f>
        <v>0.16192814999999999</v>
      </c>
      <c r="Y48" s="116">
        <f>IF($B$4=Base_Cenarios!$AW$5,Base_Cenarios!BA$5,(IF('Cenario_B.2.3'!$B$4=Base_Cenarios!$AW$6,Base_Cenarios!BA$6,Base_Cenarios!BA$7)))</f>
        <v>0.16824334785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IF($B$4=Base_Cenarios!$AW$5,Base_Cenarios!AX$5,(IF('Cenario_B.2.3'!$B$4=Base_Cenarios!$AW$6,Base_Cenarios!AX$6,Base_Cenarios!AX$7)))</f>
        <v>0.15</v>
      </c>
      <c r="AE48" s="151">
        <f>IF($B$4=Base_Cenarios!$AW$5,Base_Cenarios!AY$5,(IF('Cenario_B.2.3'!$B$4=Base_Cenarios!$AW$6,Base_Cenarios!AY$6,Base_Cenarios!AY$7)))</f>
        <v>0.15584999999999999</v>
      </c>
      <c r="AF48" s="151">
        <f>IF($B$4=Base_Cenarios!$AW$5,Base_Cenarios!AZ$5,(IF('Cenario_B.2.3'!$B$4=Base_Cenarios!$AW$6,Base_Cenarios!AZ$6,Base_Cenarios!AZ$7)))</f>
        <v>0.16192814999999999</v>
      </c>
      <c r="AG48" s="151">
        <f>IF($B$4=Base_Cenarios!$AW$5,Base_Cenarios!BA$5,(IF('Cenario_B.2.3'!$B$4=Base_Cenarios!$AW$6,Base_Cenarios!BA$6,Base_Cenarios!BA$7)))</f>
        <v>0.16824334785</v>
      </c>
      <c r="AH48" s="142">
        <v>1</v>
      </c>
      <c r="AI48" s="118">
        <f t="shared" si="11"/>
        <v>10787.285554126031</v>
      </c>
      <c r="AJ48" s="118">
        <f t="shared" si="11"/>
        <v>11432.23951422163</v>
      </c>
      <c r="AK48" s="118">
        <f t="shared" si="11"/>
        <v>12029.369014918451</v>
      </c>
      <c r="AL48" s="118">
        <f t="shared" si="11"/>
        <v>11961.164548149201</v>
      </c>
      <c r="AM48" s="118">
        <f t="shared" si="12"/>
        <v>5992.9364189589051</v>
      </c>
      <c r="AN48" s="118">
        <f t="shared" si="12"/>
        <v>6351.2441745675715</v>
      </c>
      <c r="AO48" s="118">
        <f t="shared" si="12"/>
        <v>6682.9827860658061</v>
      </c>
      <c r="AP48" s="118">
        <f t="shared" si="12"/>
        <v>6645.0914156384451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16780.221973084936</v>
      </c>
      <c r="AV48" s="118">
        <f t="shared" si="14"/>
        <v>17783.483688789202</v>
      </c>
      <c r="AW48" s="118">
        <f t="shared" si="14"/>
        <v>18712.351800984259</v>
      </c>
      <c r="AX48" s="118">
        <f t="shared" si="14"/>
        <v>18606.255963787647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(IF($B$3=Base_Cenarios!$A$3,Base_Cenarios!G13,(IF('Cenario_B.2.3'!$B$3=Base_Cenarios!$Q$3,Base_Cenarios!W13,Base_Cenarios!AM13))))*12.1667</f>
        <v>1236915.3887999991</v>
      </c>
      <c r="C49" s="111">
        <f>(IF($B$3=Base_Cenarios!$A$3,Base_Cenarios!H13,(IF('Cenario_B.2.3'!$B$3=Base_Cenarios!$Q$3,Base_Cenarios!X13,Base_Cenarios!AN13))))*12.1667</f>
        <v>1283593.8968798001</v>
      </c>
      <c r="D49" s="111">
        <f>(IF($B$3=Base_Cenarios!$A$3,Base_Cenarios!I13,(IF('Cenario_B.2.3'!$B$3=Base_Cenarios!$Q$3,Base_Cenarios!Y13,Base_Cenarios!AO13))))*12.1667</f>
        <v>1318854.2353454118</v>
      </c>
      <c r="E49" s="111">
        <f>(IF($B$3=Base_Cenarios!$A$3,Base_Cenarios!J13,(IF('Cenario_B.2.3'!$B$3=Base_Cenarios!$Q$3,Base_Cenarios!Z13,Base_Cenarios!AP13))))*12.1667</f>
        <v>1331230.2607658054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IF($B$4=Base_Cenarios!$AW$5,Base_Cenarios!AX$5,(IF('Cenario_B.2.3'!$B$4=Base_Cenarios!$AW$6,Base_Cenarios!AX$6,Base_Cenarios!AX$7)))</f>
        <v>0.15</v>
      </c>
      <c r="J49" s="114">
        <f>IF($B$4=Base_Cenarios!$AW$5,Base_Cenarios!AY$5,(IF('Cenario_B.2.3'!$B$4=Base_Cenarios!$AW$6,Base_Cenarios!AY$6,Base_Cenarios!AY$7)))</f>
        <v>0.15584999999999999</v>
      </c>
      <c r="K49" s="114">
        <f>IF($B$4=Base_Cenarios!$AW$5,Base_Cenarios!AZ$5,(IF('Cenario_B.2.3'!$B$4=Base_Cenarios!$AW$6,Base_Cenarios!AZ$6,Base_Cenarios!AZ$7)))</f>
        <v>0.16192814999999999</v>
      </c>
      <c r="L49" s="114">
        <f>IF($B$4=Base_Cenarios!$AW$5,Base_Cenarios!BA$5,(IF('Cenario_B.2.3'!$B$4=Base_Cenarios!$AW$6,Base_Cenarios!BA$6,Base_Cenarios!BA$7)))</f>
        <v>0.16824334785</v>
      </c>
      <c r="M49" s="115">
        <v>0.5</v>
      </c>
      <c r="N49" s="115">
        <f t="shared" si="10"/>
        <v>1236915.3887999991</v>
      </c>
      <c r="O49" s="115">
        <f t="shared" si="10"/>
        <v>1283593.8968798001</v>
      </c>
      <c r="P49" s="115">
        <f t="shared" si="10"/>
        <v>1318854.2353454118</v>
      </c>
      <c r="Q49" s="115">
        <f t="shared" si="10"/>
        <v>1331230.2607658054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IF($B$4=Base_Cenarios!$AW$5,Base_Cenarios!AX$5,(IF('Cenario_B.2.3'!$B$4=Base_Cenarios!$AW$6,Base_Cenarios!AX$6,Base_Cenarios!AX$7)))</f>
        <v>0.15</v>
      </c>
      <c r="W49" s="116">
        <f>IF($B$4=Base_Cenarios!$AW$5,Base_Cenarios!AY$5,(IF('Cenario_B.2.3'!$B$4=Base_Cenarios!$AW$6,Base_Cenarios!AY$6,Base_Cenarios!AY$7)))</f>
        <v>0.15584999999999999</v>
      </c>
      <c r="X49" s="116">
        <f>IF($B$4=Base_Cenarios!$AW$5,Base_Cenarios!AZ$5,(IF('Cenario_B.2.3'!$B$4=Base_Cenarios!$AW$6,Base_Cenarios!AZ$6,Base_Cenarios!AZ$7)))</f>
        <v>0.16192814999999999</v>
      </c>
      <c r="Y49" s="116">
        <f>IF($B$4=Base_Cenarios!$AW$5,Base_Cenarios!BA$5,(IF('Cenario_B.2.3'!$B$4=Base_Cenarios!$AW$6,Base_Cenarios!BA$6,Base_Cenarios!BA$7)))</f>
        <v>0.16824334785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IF($B$4=Base_Cenarios!$AW$5,Base_Cenarios!AX$5,(IF('Cenario_B.2.3'!$B$4=Base_Cenarios!$AW$6,Base_Cenarios!AX$6,Base_Cenarios!AX$7)))</f>
        <v>0.15</v>
      </c>
      <c r="AE49" s="151">
        <f>IF($B$4=Base_Cenarios!$AW$5,Base_Cenarios!AY$5,(IF('Cenario_B.2.3'!$B$4=Base_Cenarios!$AW$6,Base_Cenarios!AY$6,Base_Cenarios!AY$7)))</f>
        <v>0.15584999999999999</v>
      </c>
      <c r="AF49" s="151">
        <f>IF($B$4=Base_Cenarios!$AW$5,Base_Cenarios!AZ$5,(IF('Cenario_B.2.3'!$B$4=Base_Cenarios!$AW$6,Base_Cenarios!AZ$6,Base_Cenarios!AZ$7)))</f>
        <v>0.16192814999999999</v>
      </c>
      <c r="AG49" s="151">
        <f>IF($B$4=Base_Cenarios!$AW$5,Base_Cenarios!BA$5,(IF('Cenario_B.2.3'!$B$4=Base_Cenarios!$AW$6,Base_Cenarios!BA$6,Base_Cenarios!BA$7)))</f>
        <v>0.16824334785</v>
      </c>
      <c r="AH49" s="142">
        <v>1</v>
      </c>
      <c r="AI49" s="118">
        <f t="shared" si="11"/>
        <v>185537.30831999987</v>
      </c>
      <c r="AJ49" s="118">
        <f t="shared" si="11"/>
        <v>200048.10882871682</v>
      </c>
      <c r="AK49" s="118">
        <f t="shared" si="11"/>
        <v>213559.62644914712</v>
      </c>
      <c r="AL49" s="118">
        <f t="shared" si="11"/>
        <v>223970.6358304676</v>
      </c>
      <c r="AM49" s="118">
        <f t="shared" si="12"/>
        <v>92768.654159999933</v>
      </c>
      <c r="AN49" s="118">
        <f t="shared" si="12"/>
        <v>100024.05441435841</v>
      </c>
      <c r="AO49" s="118">
        <f t="shared" si="12"/>
        <v>106779.81322457356</v>
      </c>
      <c r="AP49" s="118">
        <f t="shared" si="12"/>
        <v>111985.3179152338</v>
      </c>
      <c r="AQ49" s="118">
        <f t="shared" si="15"/>
        <v>4257.3599999999997</v>
      </c>
      <c r="AR49" s="118">
        <f t="shared" si="13"/>
        <v>4784.0712552273117</v>
      </c>
      <c r="AS49" s="118">
        <f t="shared" si="13"/>
        <v>5324.9083167897352</v>
      </c>
      <c r="AT49" s="118">
        <f t="shared" si="13"/>
        <v>5861.1260255661891</v>
      </c>
      <c r="AU49" s="118">
        <f t="shared" si="14"/>
        <v>282563.3224799998</v>
      </c>
      <c r="AV49" s="118">
        <f t="shared" si="14"/>
        <v>304856.23449830257</v>
      </c>
      <c r="AW49" s="118">
        <f t="shared" si="14"/>
        <v>325664.3479905104</v>
      </c>
      <c r="AX49" s="118">
        <f t="shared" si="14"/>
        <v>341817.0797712676</v>
      </c>
      <c r="AY49" s="104"/>
      <c r="AZ49" s="104"/>
      <c r="BA49" s="104"/>
    </row>
    <row r="50" spans="1:53">
      <c r="AH50" s="86" t="s">
        <v>125</v>
      </c>
      <c r="AI50" s="132">
        <f>SUM(AI44:AI49)</f>
        <v>7120246.2299704729</v>
      </c>
      <c r="AJ50" s="132">
        <f t="shared" ref="AJ50:AX50" si="16">SUM(AJ44:AJ49)</f>
        <v>7524336.908411691</v>
      </c>
      <c r="AK50" s="132">
        <f t="shared" si="16"/>
        <v>7880320.1078491826</v>
      </c>
      <c r="AL50" s="132">
        <f t="shared" si="16"/>
        <v>7898341.2432535673</v>
      </c>
      <c r="AM50" s="132">
        <f t="shared" si="16"/>
        <v>3742589.000640403</v>
      </c>
      <c r="AN50" s="132">
        <f t="shared" si="16"/>
        <v>3954920.026898223</v>
      </c>
      <c r="AO50" s="132">
        <f t="shared" si="16"/>
        <v>4141958.2128494387</v>
      </c>
      <c r="AP50" s="132">
        <f t="shared" si="16"/>
        <v>4151163.3737532524</v>
      </c>
      <c r="AQ50" s="132">
        <f t="shared" si="16"/>
        <v>84896.493551999942</v>
      </c>
      <c r="AR50" s="132">
        <f t="shared" si="16"/>
        <v>91073.911730671593</v>
      </c>
      <c r="AS50" s="132">
        <f t="shared" si="16"/>
        <v>96846.605474731463</v>
      </c>
      <c r="AT50" s="132">
        <f t="shared" si="16"/>
        <v>102227.64682155545</v>
      </c>
      <c r="AU50" s="132">
        <f t="shared" si="16"/>
        <v>10947731.724162877</v>
      </c>
      <c r="AV50" s="132">
        <f t="shared" si="16"/>
        <v>11570330.847040584</v>
      </c>
      <c r="AW50" s="132">
        <f t="shared" si="16"/>
        <v>12119124.926173354</v>
      </c>
      <c r="AX50" s="132">
        <f t="shared" si="16"/>
        <v>12151732.263828374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(IF($B$3=Base_Cenarios!$A$3,Base_Cenarios!G18,(IF('Cenario_B.2.3'!$B$3=Base_Cenarios!$Q$3,Base_Cenarios!W18,Base_Cenarios!AM18))))*12.1667</f>
        <v>0</v>
      </c>
      <c r="C60" s="110">
        <f>(IF($B$3=Base_Cenarios!$A$3,Base_Cenarios!H18,(IF('Cenario_B.2.3'!$B$3=Base_Cenarios!$Q$3,Base_Cenarios!X18,Base_Cenarios!AN18))))*12.1667</f>
        <v>0</v>
      </c>
      <c r="D60" s="110">
        <f>(IF($B$3=Base_Cenarios!$A$3,Base_Cenarios!I18,(IF('Cenario_B.2.3'!$B$3=Base_Cenarios!$Q$3,Base_Cenarios!Y18,Base_Cenarios!AO18))))*12.1667</f>
        <v>0</v>
      </c>
      <c r="E60" s="110">
        <f>(IF($B$3=Base_Cenarios!$A$3,Base_Cenarios!J18,(IF('Cenario_B.2.3'!$B$3=Base_Cenarios!$Q$3,Base_Cenarios!Z18,Base_Cenarios!AP18))))*12.1667</f>
        <v>0</v>
      </c>
      <c r="F60" s="112">
        <v>1</v>
      </c>
      <c r="G60" s="114">
        <f>IF($B$4=Base_Cenarios!$AW$5,Base_Cenarios!AX$5,(IF('Cenario_B.2.3'!$B$4=Base_Cenarios!$AW$6,Base_Cenarios!AX$6,Base_Cenarios!AX$7)))</f>
        <v>0.15</v>
      </c>
      <c r="H60" s="114">
        <f>IF($B$4=Base_Cenarios!$AW$5,Base_Cenarios!AY$5,(IF('Cenario_B.2.3'!$B$4=Base_Cenarios!$AW$6,Base_Cenarios!AY$6,Base_Cenarios!AY$7)))</f>
        <v>0.15584999999999999</v>
      </c>
      <c r="I60" s="114">
        <f>IF($B$4=Base_Cenarios!$AW$5,Base_Cenarios!AZ$5,(IF('Cenario_B.2.3'!$B$4=Base_Cenarios!$AW$6,Base_Cenarios!AZ$6,Base_Cenarios!AZ$7)))</f>
        <v>0.16192814999999999</v>
      </c>
      <c r="J60" s="114">
        <f>IF($B$4=Base_Cenarios!$AW$5,Base_Cenarios!BA$5,(IF('Cenario_B.2.3'!$B$4=Base_Cenarios!$AW$6,Base_Cenarios!BA$6,Base_Cenarios!BA$7)))</f>
        <v>0.16824334785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IF($B$4=Base_Cenarios!$AW$5,Base_Cenarios!AX$5,(IF('Cenario_B.2.3'!$B$4=Base_Cenarios!$AW$6,Base_Cenarios!AX$6,Base_Cenarios!AX$7)))</f>
        <v>0.15</v>
      </c>
      <c r="T60" s="116">
        <f>IF($B$4=Base_Cenarios!$AW$5,Base_Cenarios!AY$5,(IF('Cenario_B.2.3'!$B$4=Base_Cenarios!$AW$6,Base_Cenarios!AY$6,Base_Cenarios!AY$7)))</f>
        <v>0.15584999999999999</v>
      </c>
      <c r="U60" s="116">
        <f>IF($B$4=Base_Cenarios!$AW$5,Base_Cenarios!AZ$5,(IF('Cenario_B.2.3'!$B$4=Base_Cenarios!$AW$6,Base_Cenarios!AZ$6,Base_Cenarios!AZ$7)))</f>
        <v>0.16192814999999999</v>
      </c>
      <c r="V60" s="116">
        <f>IF($B$4=Base_Cenarios!$AW$5,Base_Cenarios!BA$5,(IF('Cenario_B.2.3'!$B$4=Base_Cenarios!$AW$6,Base_Cenarios!BA$6,Base_Cenarios!BA$7)))</f>
        <v>0.16824334785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(IF($B$3=Base_Cenarios!$A$3,Base_Cenarios!G19,(IF('Cenario_B.2.3'!$B$3=Base_Cenarios!$Q$3,Base_Cenarios!W19,Base_Cenarios!AM19))))*12.1667</f>
        <v>0</v>
      </c>
      <c r="C61" s="110">
        <f>(IF($B$3=Base_Cenarios!$A$3,Base_Cenarios!H19,(IF('Cenario_B.2.3'!$B$3=Base_Cenarios!$Q$3,Base_Cenarios!X19,Base_Cenarios!AN19))))*12.1667</f>
        <v>0</v>
      </c>
      <c r="D61" s="110">
        <f>(IF($B$3=Base_Cenarios!$A$3,Base_Cenarios!I19,(IF('Cenario_B.2.3'!$B$3=Base_Cenarios!$Q$3,Base_Cenarios!Y19,Base_Cenarios!AO19))))*12.1667</f>
        <v>0</v>
      </c>
      <c r="E61" s="110">
        <f>(IF($B$3=Base_Cenarios!$A$3,Base_Cenarios!J19,(IF('Cenario_B.2.3'!$B$3=Base_Cenarios!$Q$3,Base_Cenarios!Z19,Base_Cenarios!AP19))))*12.1667</f>
        <v>0</v>
      </c>
      <c r="F61" s="112">
        <v>1</v>
      </c>
      <c r="G61" s="114">
        <f>IF($B$4=Base_Cenarios!$AW$5,Base_Cenarios!AX$5,(IF('Cenario_B.2.3'!$B$4=Base_Cenarios!$AW$6,Base_Cenarios!AX$6,Base_Cenarios!AX$7)))</f>
        <v>0.15</v>
      </c>
      <c r="H61" s="114">
        <f>IF($B$4=Base_Cenarios!$AW$5,Base_Cenarios!AY$5,(IF('Cenario_B.2.3'!$B$4=Base_Cenarios!$AW$6,Base_Cenarios!AY$6,Base_Cenarios!AY$7)))</f>
        <v>0.15584999999999999</v>
      </c>
      <c r="I61" s="114">
        <f>IF($B$4=Base_Cenarios!$AW$5,Base_Cenarios!AZ$5,(IF('Cenario_B.2.3'!$B$4=Base_Cenarios!$AW$6,Base_Cenarios!AZ$6,Base_Cenarios!AZ$7)))</f>
        <v>0.16192814999999999</v>
      </c>
      <c r="J61" s="114">
        <f>IF($B$4=Base_Cenarios!$AW$5,Base_Cenarios!BA$5,(IF('Cenario_B.2.3'!$B$4=Base_Cenarios!$AW$6,Base_Cenarios!BA$6,Base_Cenarios!BA$7)))</f>
        <v>0.16824334785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IF($B$4=Base_Cenarios!$AW$5,Base_Cenarios!AX$5,(IF('Cenario_B.2.3'!$B$4=Base_Cenarios!$AW$6,Base_Cenarios!AX$6,Base_Cenarios!AX$7)))</f>
        <v>0.15</v>
      </c>
      <c r="T61" s="116">
        <f>IF($B$4=Base_Cenarios!$AW$5,Base_Cenarios!AY$5,(IF('Cenario_B.2.3'!$B$4=Base_Cenarios!$AW$6,Base_Cenarios!AY$6,Base_Cenarios!AY$7)))</f>
        <v>0.15584999999999999</v>
      </c>
      <c r="U61" s="116">
        <f>IF($B$4=Base_Cenarios!$AW$5,Base_Cenarios!AZ$5,(IF('Cenario_B.2.3'!$B$4=Base_Cenarios!$AW$6,Base_Cenarios!AZ$6,Base_Cenarios!AZ$7)))</f>
        <v>0.16192814999999999</v>
      </c>
      <c r="V61" s="116">
        <f>IF($B$4=Base_Cenarios!$AW$5,Base_Cenarios!BA$5,(IF('Cenario_B.2.3'!$B$4=Base_Cenarios!$AW$6,Base_Cenarios!BA$6,Base_Cenarios!BA$7)))</f>
        <v>0.16824334785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(IF($B$3=Base_Cenarios!$A$3,Base_Cenarios!G20,(IF('Cenario_B.2.3'!$B$3=Base_Cenarios!$Q$3,Base_Cenarios!W20,Base_Cenarios!AM20))))*12.1667</f>
        <v>0</v>
      </c>
      <c r="C62" s="110">
        <f>(IF($B$3=Base_Cenarios!$A$3,Base_Cenarios!H20,(IF('Cenario_B.2.3'!$B$3=Base_Cenarios!$Q$3,Base_Cenarios!X20,Base_Cenarios!AN20))))*12.1667</f>
        <v>0</v>
      </c>
      <c r="D62" s="110">
        <f>(IF($B$3=Base_Cenarios!$A$3,Base_Cenarios!I20,(IF('Cenario_B.2.3'!$B$3=Base_Cenarios!$Q$3,Base_Cenarios!Y20,Base_Cenarios!AO20))))*12.1667</f>
        <v>0</v>
      </c>
      <c r="E62" s="110">
        <f>(IF($B$3=Base_Cenarios!$A$3,Base_Cenarios!J20,(IF('Cenario_B.2.3'!$B$3=Base_Cenarios!$Q$3,Base_Cenarios!Z20,Base_Cenarios!AP20))))*12.1667</f>
        <v>0</v>
      </c>
      <c r="F62" s="112">
        <v>1</v>
      </c>
      <c r="G62" s="114">
        <f>IF($B$4=Base_Cenarios!$AW$5,Base_Cenarios!AX$5,(IF('Cenario_B.2.3'!$B$4=Base_Cenarios!$AW$6,Base_Cenarios!AX$6,Base_Cenarios!AX$7)))</f>
        <v>0.15</v>
      </c>
      <c r="H62" s="114">
        <f>IF($B$4=Base_Cenarios!$AW$5,Base_Cenarios!AY$5,(IF('Cenario_B.2.3'!$B$4=Base_Cenarios!$AW$6,Base_Cenarios!AY$6,Base_Cenarios!AY$7)))</f>
        <v>0.15584999999999999</v>
      </c>
      <c r="I62" s="114">
        <f>IF($B$4=Base_Cenarios!$AW$5,Base_Cenarios!AZ$5,(IF('Cenario_B.2.3'!$B$4=Base_Cenarios!$AW$6,Base_Cenarios!AZ$6,Base_Cenarios!AZ$7)))</f>
        <v>0.16192814999999999</v>
      </c>
      <c r="J62" s="114">
        <f>IF($B$4=Base_Cenarios!$AW$5,Base_Cenarios!BA$5,(IF('Cenario_B.2.3'!$B$4=Base_Cenarios!$AW$6,Base_Cenarios!BA$6,Base_Cenarios!BA$7)))</f>
        <v>0.16824334785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IF($B$4=Base_Cenarios!$AW$5,Base_Cenarios!AX$5,(IF('Cenario_B.2.3'!$B$4=Base_Cenarios!$AW$6,Base_Cenarios!AX$6,Base_Cenarios!AX$7)))</f>
        <v>0.15</v>
      </c>
      <c r="T62" s="116">
        <f>IF($B$4=Base_Cenarios!$AW$5,Base_Cenarios!AY$5,(IF('Cenario_B.2.3'!$B$4=Base_Cenarios!$AW$6,Base_Cenarios!AY$6,Base_Cenarios!AY$7)))</f>
        <v>0.15584999999999999</v>
      </c>
      <c r="U62" s="116">
        <f>IF($B$4=Base_Cenarios!$AW$5,Base_Cenarios!AZ$5,(IF('Cenario_B.2.3'!$B$4=Base_Cenarios!$AW$6,Base_Cenarios!AZ$6,Base_Cenarios!AZ$7)))</f>
        <v>0.16192814999999999</v>
      </c>
      <c r="V62" s="116">
        <f>IF($B$4=Base_Cenarios!$AW$5,Base_Cenarios!BA$5,(IF('Cenario_B.2.3'!$B$4=Base_Cenarios!$AW$6,Base_Cenarios!BA$6,Base_Cenarios!BA$7)))</f>
        <v>0.16824334785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(IF($B$3=Base_Cenarios!$A$3,Base_Cenarios!G21,(IF('Cenario_B.2.3'!$B$3=Base_Cenarios!$Q$3,Base_Cenarios!W21,Base_Cenarios!AM21))))*12.1667</f>
        <v>0</v>
      </c>
      <c r="C63" s="110">
        <f>(IF($B$3=Base_Cenarios!$A$3,Base_Cenarios!H21,(IF('Cenario_B.2.3'!$B$3=Base_Cenarios!$Q$3,Base_Cenarios!X21,Base_Cenarios!AN21))))*12.1667</f>
        <v>0</v>
      </c>
      <c r="D63" s="110">
        <f>(IF($B$3=Base_Cenarios!$A$3,Base_Cenarios!I21,(IF('Cenario_B.2.3'!$B$3=Base_Cenarios!$Q$3,Base_Cenarios!Y21,Base_Cenarios!AO21))))*12.1667</f>
        <v>0</v>
      </c>
      <c r="E63" s="110">
        <f>(IF($B$3=Base_Cenarios!$A$3,Base_Cenarios!J21,(IF('Cenario_B.2.3'!$B$3=Base_Cenarios!$Q$3,Base_Cenarios!Z21,Base_Cenarios!AP21))))*12.1667</f>
        <v>0</v>
      </c>
      <c r="F63" s="112">
        <v>1</v>
      </c>
      <c r="G63" s="114">
        <f>IF($B$4=Base_Cenarios!$AW$5,Base_Cenarios!AX$5,(IF('Cenario_B.2.3'!$B$4=Base_Cenarios!$AW$6,Base_Cenarios!AX$6,Base_Cenarios!AX$7)))</f>
        <v>0.15</v>
      </c>
      <c r="H63" s="114">
        <f>IF($B$4=Base_Cenarios!$AW$5,Base_Cenarios!AY$5,(IF('Cenario_B.2.3'!$B$4=Base_Cenarios!$AW$6,Base_Cenarios!AY$6,Base_Cenarios!AY$7)))</f>
        <v>0.15584999999999999</v>
      </c>
      <c r="I63" s="114">
        <f>IF($B$4=Base_Cenarios!$AW$5,Base_Cenarios!AZ$5,(IF('Cenario_B.2.3'!$B$4=Base_Cenarios!$AW$6,Base_Cenarios!AZ$6,Base_Cenarios!AZ$7)))</f>
        <v>0.16192814999999999</v>
      </c>
      <c r="J63" s="114">
        <f>IF($B$4=Base_Cenarios!$AW$5,Base_Cenarios!BA$5,(IF('Cenario_B.2.3'!$B$4=Base_Cenarios!$AW$6,Base_Cenarios!BA$6,Base_Cenarios!BA$7)))</f>
        <v>0.16824334785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IF($B$4=Base_Cenarios!$AW$5,Base_Cenarios!AX$5,(IF('Cenario_B.2.3'!$B$4=Base_Cenarios!$AW$6,Base_Cenarios!AX$6,Base_Cenarios!AX$7)))</f>
        <v>0.15</v>
      </c>
      <c r="T63" s="116">
        <f>IF($B$4=Base_Cenarios!$AW$5,Base_Cenarios!AY$5,(IF('Cenario_B.2.3'!$B$4=Base_Cenarios!$AW$6,Base_Cenarios!AY$6,Base_Cenarios!AY$7)))</f>
        <v>0.15584999999999999</v>
      </c>
      <c r="U63" s="116">
        <f>IF($B$4=Base_Cenarios!$AW$5,Base_Cenarios!AZ$5,(IF('Cenario_B.2.3'!$B$4=Base_Cenarios!$AW$6,Base_Cenarios!AZ$6,Base_Cenarios!AZ$7)))</f>
        <v>0.16192814999999999</v>
      </c>
      <c r="V63" s="116">
        <f>IF($B$4=Base_Cenarios!$AW$5,Base_Cenarios!BA$5,(IF('Cenario_B.2.3'!$B$4=Base_Cenarios!$AW$6,Base_Cenarios!BA$6,Base_Cenarios!BA$7)))</f>
        <v>0.16824334785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(IF($B$3=Base_Cenarios!$A$3,Base_Cenarios!G22,(IF('Cenario_B.2.3'!$B$3=Base_Cenarios!$Q$3,Base_Cenarios!W22,Base_Cenarios!AM22))))*12.1667</f>
        <v>10276163.833796386</v>
      </c>
      <c r="C64" s="110">
        <f>(IF($B$3=Base_Cenarios!$A$3,Base_Cenarios!H22,(IF('Cenario_B.2.3'!$B$3=Base_Cenarios!$Q$3,Base_Cenarios!X22,Base_Cenarios!AN22))))*12.1667</f>
        <v>12026194.534691907</v>
      </c>
      <c r="D64" s="110">
        <f>(IF($B$3=Base_Cenarios!$A$3,Base_Cenarios!I22,(IF('Cenario_B.2.3'!$B$3=Base_Cenarios!$Q$3,Base_Cenarios!Y22,Base_Cenarios!AO22))))*12.1667</f>
        <v>16142535.653449737</v>
      </c>
      <c r="E64" s="110">
        <f>(IF($B$3=Base_Cenarios!$A$3,Base_Cenarios!J22,(IF('Cenario_B.2.3'!$B$3=Base_Cenarios!$Q$3,Base_Cenarios!Z22,Base_Cenarios!AP22))))*12.1667</f>
        <v>18849638.882533256</v>
      </c>
      <c r="F64" s="112">
        <v>1</v>
      </c>
      <c r="G64" s="114">
        <f>IF($B$4=Base_Cenarios!$AW$5,Base_Cenarios!AX$5,(IF('Cenario_B.2.3'!$B$4=Base_Cenarios!$AW$6,Base_Cenarios!AX$6,Base_Cenarios!AX$7)))</f>
        <v>0.15</v>
      </c>
      <c r="H64" s="114">
        <f>IF($B$4=Base_Cenarios!$AW$5,Base_Cenarios!AY$5,(IF('Cenario_B.2.3'!$B$4=Base_Cenarios!$AW$6,Base_Cenarios!AY$6,Base_Cenarios!AY$7)))</f>
        <v>0.15584999999999999</v>
      </c>
      <c r="I64" s="114">
        <f>IF($B$4=Base_Cenarios!$AW$5,Base_Cenarios!AZ$5,(IF('Cenario_B.2.3'!$B$4=Base_Cenarios!$AW$6,Base_Cenarios!AZ$6,Base_Cenarios!AZ$7)))</f>
        <v>0.16192814999999999</v>
      </c>
      <c r="J64" s="114">
        <f>IF($B$4=Base_Cenarios!$AW$5,Base_Cenarios!BA$5,(IF('Cenario_B.2.3'!$B$4=Base_Cenarios!$AW$6,Base_Cenarios!BA$6,Base_Cenarios!BA$7)))</f>
        <v>0.16824334785</v>
      </c>
      <c r="K64" s="115">
        <f t="shared" si="21"/>
        <v>10276163.833796386</v>
      </c>
      <c r="L64" s="115">
        <f t="shared" si="17"/>
        <v>12026194.534691907</v>
      </c>
      <c r="M64" s="115">
        <f t="shared" si="17"/>
        <v>16142535.653449737</v>
      </c>
      <c r="N64" s="115">
        <f t="shared" si="17"/>
        <v>18849638.882533256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IF($B$4=Base_Cenarios!$AW$5,Base_Cenarios!AX$5,(IF('Cenario_B.2.3'!$B$4=Base_Cenarios!$AW$6,Base_Cenarios!AX$6,Base_Cenarios!AX$7)))</f>
        <v>0.15</v>
      </c>
      <c r="T64" s="116">
        <f>IF($B$4=Base_Cenarios!$AW$5,Base_Cenarios!AY$5,(IF('Cenario_B.2.3'!$B$4=Base_Cenarios!$AW$6,Base_Cenarios!AY$6,Base_Cenarios!AY$7)))</f>
        <v>0.15584999999999999</v>
      </c>
      <c r="U64" s="116">
        <f>IF($B$4=Base_Cenarios!$AW$5,Base_Cenarios!AZ$5,(IF('Cenario_B.2.3'!$B$4=Base_Cenarios!$AW$6,Base_Cenarios!AZ$6,Base_Cenarios!AZ$7)))</f>
        <v>0.16192814999999999</v>
      </c>
      <c r="V64" s="116">
        <f>IF($B$4=Base_Cenarios!$AW$5,Base_Cenarios!BA$5,(IF('Cenario_B.2.3'!$B$4=Base_Cenarios!$AW$6,Base_Cenarios!BA$6,Base_Cenarios!BA$7)))</f>
        <v>0.16824334785</v>
      </c>
      <c r="W64" s="117">
        <v>1</v>
      </c>
      <c r="X64" s="140">
        <v>0.1</v>
      </c>
      <c r="Y64" s="118">
        <f t="shared" si="22"/>
        <v>1541424.5750694578</v>
      </c>
      <c r="Z64" s="118">
        <f t="shared" si="18"/>
        <v>1874282.4182317336</v>
      </c>
      <c r="AA64" s="118">
        <f t="shared" si="18"/>
        <v>2613930.9346721568</v>
      </c>
      <c r="AB64" s="118">
        <f t="shared" si="18"/>
        <v>3171326.3513609278</v>
      </c>
      <c r="AC64" s="118">
        <f t="shared" si="23"/>
        <v>1803929.1802037859</v>
      </c>
      <c r="AD64" s="118">
        <f t="shared" si="19"/>
        <v>2515814.1815901413</v>
      </c>
      <c r="AE64" s="118">
        <f t="shared" si="19"/>
        <v>3052287.1524166772</v>
      </c>
      <c r="AF64" s="118">
        <f t="shared" si="19"/>
        <v>0.16824334785</v>
      </c>
      <c r="AG64" s="118">
        <f t="shared" si="24"/>
        <v>334535.37552732439</v>
      </c>
      <c r="AH64" s="118">
        <f t="shared" si="20"/>
        <v>439009.6599821875</v>
      </c>
      <c r="AI64" s="118">
        <f t="shared" si="20"/>
        <v>566621.80870888347</v>
      </c>
      <c r="AJ64" s="118">
        <f t="shared" si="20"/>
        <v>317132.65196042758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(IF($B$3=Base_Cenarios!$A$3,Base_Cenarios!G23,(IF('Cenario_B.2.3'!$B$3=Base_Cenarios!$Q$3,Base_Cenarios!W23,Base_Cenarios!AM23))))*12.1667</f>
        <v>0</v>
      </c>
      <c r="C65" s="110">
        <f>(IF($B$3=Base_Cenarios!$A$3,Base_Cenarios!H23,(IF('Cenario_B.2.3'!$B$3=Base_Cenarios!$Q$3,Base_Cenarios!X23,Base_Cenarios!AN23))))*12.1667</f>
        <v>0</v>
      </c>
      <c r="D65" s="110">
        <f>(IF($B$3=Base_Cenarios!$A$3,Base_Cenarios!I23,(IF('Cenario_B.2.3'!$B$3=Base_Cenarios!$Q$3,Base_Cenarios!Y23,Base_Cenarios!AO23))))*12.1667</f>
        <v>0</v>
      </c>
      <c r="E65" s="110">
        <f>(IF($B$3=Base_Cenarios!$A$3,Base_Cenarios!J23,(IF('Cenario_B.2.3'!$B$3=Base_Cenarios!$Q$3,Base_Cenarios!Z23,Base_Cenarios!AP23))))*12.1667</f>
        <v>0</v>
      </c>
      <c r="F65" s="112">
        <v>1</v>
      </c>
      <c r="G65" s="114">
        <f>IF($B$4=Base_Cenarios!$AW$5,Base_Cenarios!AX$5,(IF('Cenario_B.2.3'!$B$4=Base_Cenarios!$AW$6,Base_Cenarios!AX$6,Base_Cenarios!AX$7)))</f>
        <v>0.15</v>
      </c>
      <c r="H65" s="114">
        <f>IF($B$4=Base_Cenarios!$AW$5,Base_Cenarios!AY$5,(IF('Cenario_B.2.3'!$B$4=Base_Cenarios!$AW$6,Base_Cenarios!AY$6,Base_Cenarios!AY$7)))</f>
        <v>0.15584999999999999</v>
      </c>
      <c r="I65" s="114">
        <f>IF($B$4=Base_Cenarios!$AW$5,Base_Cenarios!AZ$5,(IF('Cenario_B.2.3'!$B$4=Base_Cenarios!$AW$6,Base_Cenarios!AZ$6,Base_Cenarios!AZ$7)))</f>
        <v>0.16192814999999999</v>
      </c>
      <c r="J65" s="114">
        <f>IF($B$4=Base_Cenarios!$AW$5,Base_Cenarios!BA$5,(IF('Cenario_B.2.3'!$B$4=Base_Cenarios!$AW$6,Base_Cenarios!BA$6,Base_Cenarios!BA$7)))</f>
        <v>0.16824334785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IF($B$4=Base_Cenarios!$AW$5,Base_Cenarios!AX$5,(IF('Cenario_B.2.3'!$B$4=Base_Cenarios!$AW$6,Base_Cenarios!AX$6,Base_Cenarios!AX$7)))</f>
        <v>0.15</v>
      </c>
      <c r="T65" s="116">
        <f>IF($B$4=Base_Cenarios!$AW$5,Base_Cenarios!AY$5,(IF('Cenario_B.2.3'!$B$4=Base_Cenarios!$AW$6,Base_Cenarios!AY$6,Base_Cenarios!AY$7)))</f>
        <v>0.15584999999999999</v>
      </c>
      <c r="U65" s="116">
        <f>IF($B$4=Base_Cenarios!$AW$5,Base_Cenarios!AZ$5,(IF('Cenario_B.2.3'!$B$4=Base_Cenarios!$AW$6,Base_Cenarios!AZ$6,Base_Cenarios!AZ$7)))</f>
        <v>0.16192814999999999</v>
      </c>
      <c r="V65" s="116">
        <f>IF($B$4=Base_Cenarios!$AW$5,Base_Cenarios!BA$5,(IF('Cenario_B.2.3'!$B$4=Base_Cenarios!$AW$6,Base_Cenarios!BA$6,Base_Cenarios!BA$7)))</f>
        <v>0.16824334785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1541424.5750694578</v>
      </c>
      <c r="Z66" s="132">
        <f t="shared" si="25"/>
        <v>1874282.4182317336</v>
      </c>
      <c r="AA66" s="132">
        <f t="shared" si="25"/>
        <v>2613930.9346721568</v>
      </c>
      <c r="AB66" s="132">
        <f t="shared" si="25"/>
        <v>3171326.3513609278</v>
      </c>
      <c r="AC66" s="132">
        <f t="shared" si="25"/>
        <v>1803929.1802037859</v>
      </c>
      <c r="AD66" s="132">
        <f t="shared" si="25"/>
        <v>2515814.1815901413</v>
      </c>
      <c r="AE66" s="132">
        <f t="shared" si="25"/>
        <v>3052287.1524166772</v>
      </c>
      <c r="AF66" s="132">
        <f t="shared" si="25"/>
        <v>0.16824334785</v>
      </c>
      <c r="AG66" s="132">
        <f t="shared" si="25"/>
        <v>334535.37552732439</v>
      </c>
      <c r="AH66" s="132">
        <f t="shared" si="25"/>
        <v>439009.6599821875</v>
      </c>
      <c r="AI66" s="132">
        <f t="shared" si="25"/>
        <v>566621.80870888347</v>
      </c>
      <c r="AJ66" s="132">
        <f t="shared" si="25"/>
        <v>317132.65196042758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(IF($B$3=Base_Cenarios!$A$3,Base_Cenarios!G28,(IF('Cenario_B.2.3'!$B$3=Base_Cenarios!$Q$3,Base_Cenarios!W28,Base_Cenarios!AM28))))*12.1667</f>
        <v>0</v>
      </c>
      <c r="C72" s="111">
        <f>(IF($B$3=Base_Cenarios!$A$3,Base_Cenarios!H28,(IF('Cenario_B.2.3'!$B$3=Base_Cenarios!$Q$3,Base_Cenarios!X28,Base_Cenarios!AN28))))*12.1667</f>
        <v>0</v>
      </c>
      <c r="D72" s="111">
        <f>(IF($B$3=Base_Cenarios!$A$3,Base_Cenarios!I28,(IF('Cenario_B.2.3'!$B$3=Base_Cenarios!$Q$3,Base_Cenarios!Y28,Base_Cenarios!AO28))))*12.1667</f>
        <v>0</v>
      </c>
      <c r="E72" s="111">
        <f>(IF($B$3=Base_Cenarios!$A$3,Base_Cenarios!J28,(IF('Cenario_B.2.3'!$B$3=Base_Cenarios!$Q$3,Base_Cenarios!Z28,Base_Cenarios!AP28))))*12.1667</f>
        <v>0</v>
      </c>
      <c r="F72" s="112">
        <v>1</v>
      </c>
      <c r="G72" s="114">
        <f>IF($B$4=Base_Cenarios!$AW$5,Base_Cenarios!AX$5,(IF('Cenario_B.2.3'!$B$4=Base_Cenarios!$AW$6,Base_Cenarios!AX$6,Base_Cenarios!AX$7)))</f>
        <v>0.15</v>
      </c>
      <c r="H72" s="114">
        <f>IF($B$4=Base_Cenarios!$AW$5,Base_Cenarios!AY$5,(IF('Cenario_B.2.3'!$B$4=Base_Cenarios!$AW$6,Base_Cenarios!AY$6,Base_Cenarios!AY$7)))</f>
        <v>0.15584999999999999</v>
      </c>
      <c r="I72" s="114">
        <f>IF($B$4=Base_Cenarios!$AW$5,Base_Cenarios!AZ$5,(IF('Cenario_B.2.3'!$B$4=Base_Cenarios!$AW$6,Base_Cenarios!AZ$6,Base_Cenarios!AZ$7)))</f>
        <v>0.16192814999999999</v>
      </c>
      <c r="J72" s="114">
        <f>IF($B$4=Base_Cenarios!$AW$5,Base_Cenarios!BA$5,(IF('Cenario_B.2.3'!$B$4=Base_Cenarios!$AW$6,Base_Cenarios!BA$6,Base_Cenarios!BA$7)))</f>
        <v>0.16824334785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IF($B$4=Base_Cenarios!$AW$5,Base_Cenarios!AX$5,(IF('Cenario_B.2.3'!$B$4=Base_Cenarios!$AW$6,Base_Cenarios!AX$6,Base_Cenarios!AX$7)))</f>
        <v>0.15</v>
      </c>
      <c r="T72" s="116">
        <f>IF($B$4=Base_Cenarios!$AW$5,Base_Cenarios!AY$5,(IF('Cenario_B.2.3'!$B$4=Base_Cenarios!$AW$6,Base_Cenarios!AY$6,Base_Cenarios!AY$7)))</f>
        <v>0.15584999999999999</v>
      </c>
      <c r="U72" s="116">
        <f>IF($B$4=Base_Cenarios!$AW$5,Base_Cenarios!AZ$5,(IF('Cenario_B.2.3'!$B$4=Base_Cenarios!$AW$6,Base_Cenarios!AZ$6,Base_Cenarios!AZ$7)))</f>
        <v>0.16192814999999999</v>
      </c>
      <c r="V72" s="116">
        <f>IF($B$4=Base_Cenarios!$AW$5,Base_Cenarios!BA$5,(IF('Cenario_B.2.3'!$B$4=Base_Cenarios!$AW$6,Base_Cenarios!BA$6,Base_Cenarios!BA$7)))</f>
        <v>0.16824334785</v>
      </c>
      <c r="W72" s="141">
        <f>(IF($B$3=Base_Cenarios!$A$3,Base_Cenarios!L28,(IF('Cenario_B.2.3'!$B$3=Base_Cenarios!$Q$3,Base_Cenarios!AB28,Base_Cenarios!AR28))))*12</f>
        <v>0</v>
      </c>
      <c r="X72" s="141">
        <f>(IF($B$3=Base_Cenarios!$A$3,Base_Cenarios!M28,(IF('Cenario_B.2.3'!$B$3=Base_Cenarios!$Q$3,Base_Cenarios!AC28,Base_Cenarios!AS28))))*12</f>
        <v>0</v>
      </c>
      <c r="Y72" s="141">
        <f>(IF($B$3=Base_Cenarios!$A$3,Base_Cenarios!N28,(IF('Cenario_B.2.3'!$B$3=Base_Cenarios!$Q$3,Base_Cenarios!AD28,Base_Cenarios!AT28))))*12</f>
        <v>0</v>
      </c>
      <c r="Z72" s="141">
        <f>(IF($B$3=Base_Cenarios!$A$3,Base_Cenarios!O28,(IF('Cenario_B.2.3'!$B$3=Base_Cenarios!$Q$3,Base_Cenarios!AE28,Base_Cenarios!AU28))))*12</f>
        <v>0</v>
      </c>
      <c r="AA72" s="150">
        <f>IF($B$4=Base_Cenarios!$AW$5,Base_Cenarios!AX$5,(IF('Cenario_B.2.3'!$B$4=Base_Cenarios!$AW$6,Base_Cenarios!AX$6,Base_Cenarios!AX$7)))</f>
        <v>0.15</v>
      </c>
      <c r="AB72" s="150">
        <f>IF($B$4=Base_Cenarios!$AW$5,Base_Cenarios!AY$5,(IF('Cenario_B.2.3'!$B$4=Base_Cenarios!$AW$6,Base_Cenarios!AY$6,Base_Cenarios!AY$7)))</f>
        <v>0.15584999999999999</v>
      </c>
      <c r="AC72" s="150">
        <f>IF($B$4=Base_Cenarios!$AW$5,Base_Cenarios!AZ$5,(IF('Cenario_B.2.3'!$B$4=Base_Cenarios!$AW$6,Base_Cenarios!AZ$6,Base_Cenarios!AZ$7)))</f>
        <v>0.16192814999999999</v>
      </c>
      <c r="AD72" s="150">
        <f>IF($B$4=Base_Cenarios!$AW$5,Base_Cenarios!BA$5,(IF('Cenario_B.2.3'!$B$4=Base_Cenarios!$AW$6,Base_Cenarios!BA$6,Base_Cenarios!BA$7)))</f>
        <v>0.16824334785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0</v>
      </c>
      <c r="AO72" s="118">
        <f t="shared" ref="AO72:AQ77" si="29">X72*AB72</f>
        <v>0</v>
      </c>
      <c r="AP72" s="118">
        <f t="shared" si="29"/>
        <v>0</v>
      </c>
      <c r="AQ72" s="118">
        <f t="shared" si="29"/>
        <v>0</v>
      </c>
      <c r="AR72" s="118">
        <f t="shared" ref="AR72:AU77" si="30">(AN72+AF72+AJ72)*$AE72</f>
        <v>0</v>
      </c>
      <c r="AS72" s="118">
        <f t="shared" si="30"/>
        <v>0</v>
      </c>
      <c r="AT72" s="118">
        <f t="shared" si="30"/>
        <v>0</v>
      </c>
      <c r="AU72" s="118">
        <f t="shared" si="30"/>
        <v>0</v>
      </c>
      <c r="AV72" s="2"/>
      <c r="AW72" s="2"/>
    </row>
    <row r="73" spans="1:53">
      <c r="A73" s="87" t="s">
        <v>12</v>
      </c>
      <c r="B73" s="111">
        <f>(IF($B$3=Base_Cenarios!$A$3,Base_Cenarios!G29,(IF('Cenario_B.2.3'!$B$3=Base_Cenarios!$Q$3,Base_Cenarios!W29,Base_Cenarios!AM29))))*12.1667</f>
        <v>0</v>
      </c>
      <c r="C73" s="111">
        <f>(IF($B$3=Base_Cenarios!$A$3,Base_Cenarios!H29,(IF('Cenario_B.2.3'!$B$3=Base_Cenarios!$Q$3,Base_Cenarios!X29,Base_Cenarios!AN29))))*12.1667</f>
        <v>0</v>
      </c>
      <c r="D73" s="111">
        <f>(IF($B$3=Base_Cenarios!$A$3,Base_Cenarios!I29,(IF('Cenario_B.2.3'!$B$3=Base_Cenarios!$Q$3,Base_Cenarios!Y29,Base_Cenarios!AO29))))*12.1667</f>
        <v>0</v>
      </c>
      <c r="E73" s="111">
        <f>(IF($B$3=Base_Cenarios!$A$3,Base_Cenarios!J29,(IF('Cenario_B.2.3'!$B$3=Base_Cenarios!$Q$3,Base_Cenarios!Z29,Base_Cenarios!AP29))))*12.1667</f>
        <v>0</v>
      </c>
      <c r="F73" s="112">
        <v>1</v>
      </c>
      <c r="G73" s="114">
        <f>IF($B$4=Base_Cenarios!$AW$5,Base_Cenarios!AX$5,(IF('Cenario_B.2.3'!$B$4=Base_Cenarios!$AW$6,Base_Cenarios!AX$6,Base_Cenarios!AX$7)))</f>
        <v>0.15</v>
      </c>
      <c r="H73" s="114">
        <f>IF($B$4=Base_Cenarios!$AW$5,Base_Cenarios!AY$5,(IF('Cenario_B.2.3'!$B$4=Base_Cenarios!$AW$6,Base_Cenarios!AY$6,Base_Cenarios!AY$7)))</f>
        <v>0.15584999999999999</v>
      </c>
      <c r="I73" s="114">
        <f>IF($B$4=Base_Cenarios!$AW$5,Base_Cenarios!AZ$5,(IF('Cenario_B.2.3'!$B$4=Base_Cenarios!$AW$6,Base_Cenarios!AZ$6,Base_Cenarios!AZ$7)))</f>
        <v>0.16192814999999999</v>
      </c>
      <c r="J73" s="114">
        <f>IF($B$4=Base_Cenarios!$AW$5,Base_Cenarios!BA$5,(IF('Cenario_B.2.3'!$B$4=Base_Cenarios!$AW$6,Base_Cenarios!BA$6,Base_Cenarios!BA$7)))</f>
        <v>0.16824334785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IF($B$4=Base_Cenarios!$AW$5,Base_Cenarios!AX$5,(IF('Cenario_B.2.3'!$B$4=Base_Cenarios!$AW$6,Base_Cenarios!AX$6,Base_Cenarios!AX$7)))</f>
        <v>0.15</v>
      </c>
      <c r="T73" s="116">
        <f>IF($B$4=Base_Cenarios!$AW$5,Base_Cenarios!AY$5,(IF('Cenario_B.2.3'!$B$4=Base_Cenarios!$AW$6,Base_Cenarios!AY$6,Base_Cenarios!AY$7)))</f>
        <v>0.15584999999999999</v>
      </c>
      <c r="U73" s="116">
        <f>IF($B$4=Base_Cenarios!$AW$5,Base_Cenarios!AZ$5,(IF('Cenario_B.2.3'!$B$4=Base_Cenarios!$AW$6,Base_Cenarios!AZ$6,Base_Cenarios!AZ$7)))</f>
        <v>0.16192814999999999</v>
      </c>
      <c r="V73" s="116">
        <f>IF($B$4=Base_Cenarios!$AW$5,Base_Cenarios!BA$5,(IF('Cenario_B.2.3'!$B$4=Base_Cenarios!$AW$6,Base_Cenarios!BA$6,Base_Cenarios!BA$7)))</f>
        <v>0.16824334785</v>
      </c>
      <c r="W73" s="141">
        <f>(IF($B$3=Base_Cenarios!$A$3,Base_Cenarios!L29,(IF('Cenario_B.2.3'!$B$3=Base_Cenarios!$Q$3,Base_Cenarios!AB29,Base_Cenarios!AR29))))*12</f>
        <v>0</v>
      </c>
      <c r="X73" s="141">
        <f>(IF($B$3=Base_Cenarios!$A$3,Base_Cenarios!M29,(IF('Cenario_B.2.3'!$B$3=Base_Cenarios!$Q$3,Base_Cenarios!AC29,Base_Cenarios!AS29))))*12</f>
        <v>0</v>
      </c>
      <c r="Y73" s="141">
        <f>(IF($B$3=Base_Cenarios!$A$3,Base_Cenarios!N29,(IF('Cenario_B.2.3'!$B$3=Base_Cenarios!$Q$3,Base_Cenarios!AD29,Base_Cenarios!AT29))))*12</f>
        <v>0</v>
      </c>
      <c r="Z73" s="141">
        <f>(IF($B$3=Base_Cenarios!$A$3,Base_Cenarios!O29,(IF('Cenario_B.2.3'!$B$3=Base_Cenarios!$Q$3,Base_Cenarios!AE29,Base_Cenarios!AU29))))*12</f>
        <v>0</v>
      </c>
      <c r="AA73" s="150">
        <f>IF($B$4=Base_Cenarios!$AW$5,Base_Cenarios!AX$5,(IF('Cenario_B.2.3'!$B$4=Base_Cenarios!$AW$6,Base_Cenarios!AX$6,Base_Cenarios!AX$7)))</f>
        <v>0.15</v>
      </c>
      <c r="AB73" s="150">
        <f>IF($B$4=Base_Cenarios!$AW$5,Base_Cenarios!AY$5,(IF('Cenario_B.2.3'!$B$4=Base_Cenarios!$AW$6,Base_Cenarios!AY$6,Base_Cenarios!AY$7)))</f>
        <v>0.15584999999999999</v>
      </c>
      <c r="AC73" s="150">
        <f>IF($B$4=Base_Cenarios!$AW$5,Base_Cenarios!AZ$5,(IF('Cenario_B.2.3'!$B$4=Base_Cenarios!$AW$6,Base_Cenarios!AZ$6,Base_Cenarios!AZ$7)))</f>
        <v>0.16192814999999999</v>
      </c>
      <c r="AD73" s="150">
        <f>IF($B$4=Base_Cenarios!$AW$5,Base_Cenarios!BA$5,(IF('Cenario_B.2.3'!$B$4=Base_Cenarios!$AW$6,Base_Cenarios!BA$6,Base_Cenarios!BA$7)))</f>
        <v>0.16824334785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(IF($B$3=Base_Cenarios!$A$3,Base_Cenarios!G30,(IF('Cenario_B.2.3'!$B$3=Base_Cenarios!$Q$3,Base_Cenarios!W30,Base_Cenarios!AM30))))*12.1667</f>
        <v>0</v>
      </c>
      <c r="C74" s="111">
        <f>(IF($B$3=Base_Cenarios!$A$3,Base_Cenarios!H30,(IF('Cenario_B.2.3'!$B$3=Base_Cenarios!$Q$3,Base_Cenarios!X30,Base_Cenarios!AN30))))*12.1667</f>
        <v>0</v>
      </c>
      <c r="D74" s="111">
        <f>(IF($B$3=Base_Cenarios!$A$3,Base_Cenarios!I30,(IF('Cenario_B.2.3'!$B$3=Base_Cenarios!$Q$3,Base_Cenarios!Y30,Base_Cenarios!AO30))))*12.1667</f>
        <v>0</v>
      </c>
      <c r="E74" s="111">
        <f>(IF($B$3=Base_Cenarios!$A$3,Base_Cenarios!J30,(IF('Cenario_B.2.3'!$B$3=Base_Cenarios!$Q$3,Base_Cenarios!Z30,Base_Cenarios!AP30))))*12.1667</f>
        <v>0</v>
      </c>
      <c r="F74" s="112">
        <v>1</v>
      </c>
      <c r="G74" s="114">
        <f>IF($B$4=Base_Cenarios!$AW$5,Base_Cenarios!AX$5,(IF('Cenario_B.2.3'!$B$4=Base_Cenarios!$AW$6,Base_Cenarios!AX$6,Base_Cenarios!AX$7)))</f>
        <v>0.15</v>
      </c>
      <c r="H74" s="114">
        <f>IF($B$4=Base_Cenarios!$AW$5,Base_Cenarios!AY$5,(IF('Cenario_B.2.3'!$B$4=Base_Cenarios!$AW$6,Base_Cenarios!AY$6,Base_Cenarios!AY$7)))</f>
        <v>0.15584999999999999</v>
      </c>
      <c r="I74" s="114">
        <f>IF($B$4=Base_Cenarios!$AW$5,Base_Cenarios!AZ$5,(IF('Cenario_B.2.3'!$B$4=Base_Cenarios!$AW$6,Base_Cenarios!AZ$6,Base_Cenarios!AZ$7)))</f>
        <v>0.16192814999999999</v>
      </c>
      <c r="J74" s="114">
        <f>IF($B$4=Base_Cenarios!$AW$5,Base_Cenarios!BA$5,(IF('Cenario_B.2.3'!$B$4=Base_Cenarios!$AW$6,Base_Cenarios!BA$6,Base_Cenarios!BA$7)))</f>
        <v>0.16824334785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IF($B$4=Base_Cenarios!$AW$5,Base_Cenarios!AX$5,(IF('Cenario_B.2.3'!$B$4=Base_Cenarios!$AW$6,Base_Cenarios!AX$6,Base_Cenarios!AX$7)))</f>
        <v>0.15</v>
      </c>
      <c r="T74" s="116">
        <f>IF($B$4=Base_Cenarios!$AW$5,Base_Cenarios!AY$5,(IF('Cenario_B.2.3'!$B$4=Base_Cenarios!$AW$6,Base_Cenarios!AY$6,Base_Cenarios!AY$7)))</f>
        <v>0.15584999999999999</v>
      </c>
      <c r="U74" s="116">
        <f>IF($B$4=Base_Cenarios!$AW$5,Base_Cenarios!AZ$5,(IF('Cenario_B.2.3'!$B$4=Base_Cenarios!$AW$6,Base_Cenarios!AZ$6,Base_Cenarios!AZ$7)))</f>
        <v>0.16192814999999999</v>
      </c>
      <c r="V74" s="116">
        <f>IF($B$4=Base_Cenarios!$AW$5,Base_Cenarios!BA$5,(IF('Cenario_B.2.3'!$B$4=Base_Cenarios!$AW$6,Base_Cenarios!BA$6,Base_Cenarios!BA$7)))</f>
        <v>0.16824334785</v>
      </c>
      <c r="W74" s="141">
        <f>(IF($B$3=Base_Cenarios!$A$3,Base_Cenarios!L30,(IF('Cenario_B.2.3'!$B$3=Base_Cenarios!$Q$3,Base_Cenarios!AB30,Base_Cenarios!AR30))))*12</f>
        <v>0</v>
      </c>
      <c r="X74" s="141">
        <f>(IF($B$3=Base_Cenarios!$A$3,Base_Cenarios!M30,(IF('Cenario_B.2.3'!$B$3=Base_Cenarios!$Q$3,Base_Cenarios!AC30,Base_Cenarios!AS30))))*12</f>
        <v>0</v>
      </c>
      <c r="Y74" s="141">
        <f>(IF($B$3=Base_Cenarios!$A$3,Base_Cenarios!N30,(IF('Cenario_B.2.3'!$B$3=Base_Cenarios!$Q$3,Base_Cenarios!AD30,Base_Cenarios!AT30))))*12</f>
        <v>0</v>
      </c>
      <c r="Z74" s="141">
        <f>(IF($B$3=Base_Cenarios!$A$3,Base_Cenarios!O30,(IF('Cenario_B.2.3'!$B$3=Base_Cenarios!$Q$3,Base_Cenarios!AE30,Base_Cenarios!AU30))))*12</f>
        <v>0</v>
      </c>
      <c r="AA74" s="150">
        <f>IF($B$4=Base_Cenarios!$AW$5,Base_Cenarios!AX$5,(IF('Cenario_B.2.3'!$B$4=Base_Cenarios!$AW$6,Base_Cenarios!AX$6,Base_Cenarios!AX$7)))</f>
        <v>0.15</v>
      </c>
      <c r="AB74" s="150">
        <f>IF($B$4=Base_Cenarios!$AW$5,Base_Cenarios!AY$5,(IF('Cenario_B.2.3'!$B$4=Base_Cenarios!$AW$6,Base_Cenarios!AY$6,Base_Cenarios!AY$7)))</f>
        <v>0.15584999999999999</v>
      </c>
      <c r="AC74" s="150">
        <f>IF($B$4=Base_Cenarios!$AW$5,Base_Cenarios!AZ$5,(IF('Cenario_B.2.3'!$B$4=Base_Cenarios!$AW$6,Base_Cenarios!AZ$6,Base_Cenarios!AZ$7)))</f>
        <v>0.16192814999999999</v>
      </c>
      <c r="AD74" s="150">
        <f>IF($B$4=Base_Cenarios!$AW$5,Base_Cenarios!BA$5,(IF('Cenario_B.2.3'!$B$4=Base_Cenarios!$AW$6,Base_Cenarios!BA$6,Base_Cenarios!BA$7)))</f>
        <v>0.16824334785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(IF($B$3=Base_Cenarios!$A$3,Base_Cenarios!G31,(IF('Cenario_B.2.3'!$B$3=Base_Cenarios!$Q$3,Base_Cenarios!W31,Base_Cenarios!AM31))))*12.1667</f>
        <v>8608555.3850186318</v>
      </c>
      <c r="C75" s="111">
        <f>(IF($B$3=Base_Cenarios!$A$3,Base_Cenarios!H31,(IF('Cenario_B.2.3'!$B$3=Base_Cenarios!$Q$3,Base_Cenarios!X31,Base_Cenarios!AN31))))*12.1667</f>
        <v>8694640.9388688169</v>
      </c>
      <c r="D75" s="111">
        <f>(IF($B$3=Base_Cenarios!$A$3,Base_Cenarios!I31,(IF('Cenario_B.2.3'!$B$3=Base_Cenarios!$Q$3,Base_Cenarios!Y31,Base_Cenarios!AO31))))*12.1667</f>
        <v>8781587.3482575025</v>
      </c>
      <c r="E75" s="111">
        <f>(IF($B$3=Base_Cenarios!$A$3,Base_Cenarios!J31,(IF('Cenario_B.2.3'!$B$3=Base_Cenarios!$Q$3,Base_Cenarios!Z31,Base_Cenarios!AP31))))*12.1667</f>
        <v>9571930.2096006796</v>
      </c>
      <c r="F75" s="112">
        <v>1</v>
      </c>
      <c r="G75" s="114">
        <f>IF($B$4=Base_Cenarios!$AW$5,Base_Cenarios!AX$5,(IF('Cenario_B.2.3'!$B$4=Base_Cenarios!$AW$6,Base_Cenarios!AX$6,Base_Cenarios!AX$7)))</f>
        <v>0.15</v>
      </c>
      <c r="H75" s="114">
        <f>IF($B$4=Base_Cenarios!$AW$5,Base_Cenarios!AY$5,(IF('Cenario_B.2.3'!$B$4=Base_Cenarios!$AW$6,Base_Cenarios!AY$6,Base_Cenarios!AY$7)))</f>
        <v>0.15584999999999999</v>
      </c>
      <c r="I75" s="114">
        <f>IF($B$4=Base_Cenarios!$AW$5,Base_Cenarios!AZ$5,(IF('Cenario_B.2.3'!$B$4=Base_Cenarios!$AW$6,Base_Cenarios!AZ$6,Base_Cenarios!AZ$7)))</f>
        <v>0.16192814999999999</v>
      </c>
      <c r="J75" s="114">
        <f>IF($B$4=Base_Cenarios!$AW$5,Base_Cenarios!BA$5,(IF('Cenario_B.2.3'!$B$4=Base_Cenarios!$AW$6,Base_Cenarios!BA$6,Base_Cenarios!BA$7)))</f>
        <v>0.16824334785</v>
      </c>
      <c r="K75" s="115">
        <f t="shared" si="26"/>
        <v>8608555.3850186318</v>
      </c>
      <c r="L75" s="115">
        <f t="shared" si="26"/>
        <v>8694640.9388688169</v>
      </c>
      <c r="M75" s="115">
        <f t="shared" si="26"/>
        <v>8781587.3482575025</v>
      </c>
      <c r="N75" s="115">
        <f t="shared" si="26"/>
        <v>9571930.2096006796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IF($B$4=Base_Cenarios!$AW$5,Base_Cenarios!AX$5,(IF('Cenario_B.2.3'!$B$4=Base_Cenarios!$AW$6,Base_Cenarios!AX$6,Base_Cenarios!AX$7)))</f>
        <v>0.15</v>
      </c>
      <c r="T75" s="116">
        <f>IF($B$4=Base_Cenarios!$AW$5,Base_Cenarios!AY$5,(IF('Cenario_B.2.3'!$B$4=Base_Cenarios!$AW$6,Base_Cenarios!AY$6,Base_Cenarios!AY$7)))</f>
        <v>0.15584999999999999</v>
      </c>
      <c r="U75" s="116">
        <f>IF($B$4=Base_Cenarios!$AW$5,Base_Cenarios!AZ$5,(IF('Cenario_B.2.3'!$B$4=Base_Cenarios!$AW$6,Base_Cenarios!AZ$6,Base_Cenarios!AZ$7)))</f>
        <v>0.16192814999999999</v>
      </c>
      <c r="V75" s="116">
        <f>IF($B$4=Base_Cenarios!$AW$5,Base_Cenarios!BA$5,(IF('Cenario_B.2.3'!$B$4=Base_Cenarios!$AW$6,Base_Cenarios!BA$6,Base_Cenarios!BA$7)))</f>
        <v>0.16824334785</v>
      </c>
      <c r="W75" s="141">
        <f>(IF($B$3=Base_Cenarios!$A$3,Base_Cenarios!L31,(IF('Cenario_B.2.3'!$B$3=Base_Cenarios!$Q$3,Base_Cenarios!AB31,Base_Cenarios!AR31))))*12</f>
        <v>1261279.4200372605</v>
      </c>
      <c r="X75" s="141">
        <f>(IF($B$3=Base_Cenarios!$A$3,Base_Cenarios!M31,(IF('Cenario_B.2.3'!$B$3=Base_Cenarios!$Q$3,Base_Cenarios!AC31,Base_Cenarios!AS31))))*12</f>
        <v>1261279.4200372605</v>
      </c>
      <c r="Y75" s="141">
        <f>(IF($B$3=Base_Cenarios!$A$3,Base_Cenarios!N31,(IF('Cenario_B.2.3'!$B$3=Base_Cenarios!$Q$3,Base_Cenarios!AD31,Base_Cenarios!AT31))))*12</f>
        <v>1261279.4200372605</v>
      </c>
      <c r="Z75" s="141">
        <f>(IF($B$3=Base_Cenarios!$A$3,Base_Cenarios!O31,(IF('Cenario_B.2.3'!$B$3=Base_Cenarios!$Q$3,Base_Cenarios!AE31,Base_Cenarios!AU31))))*12</f>
        <v>1261279.4200372605</v>
      </c>
      <c r="AA75" s="150">
        <f>IF($B$4=Base_Cenarios!$AW$5,Base_Cenarios!AX$5,(IF('Cenario_B.2.3'!$B$4=Base_Cenarios!$AW$6,Base_Cenarios!AX$6,Base_Cenarios!AX$7)))</f>
        <v>0.15</v>
      </c>
      <c r="AB75" s="150">
        <f>IF($B$4=Base_Cenarios!$AW$5,Base_Cenarios!AY$5,(IF('Cenario_B.2.3'!$B$4=Base_Cenarios!$AW$6,Base_Cenarios!AY$6,Base_Cenarios!AY$7)))</f>
        <v>0.15584999999999999</v>
      </c>
      <c r="AC75" s="150">
        <f>IF($B$4=Base_Cenarios!$AW$5,Base_Cenarios!AZ$5,(IF('Cenario_B.2.3'!$B$4=Base_Cenarios!$AW$6,Base_Cenarios!AZ$6,Base_Cenarios!AZ$7)))</f>
        <v>0.16192814999999999</v>
      </c>
      <c r="AD75" s="150">
        <f>IF($B$4=Base_Cenarios!$AW$5,Base_Cenarios!BA$5,(IF('Cenario_B.2.3'!$B$4=Base_Cenarios!$AW$6,Base_Cenarios!BA$6,Base_Cenarios!BA$7)))</f>
        <v>0.16824334785</v>
      </c>
      <c r="AE75" s="149">
        <v>1</v>
      </c>
      <c r="AF75" s="118">
        <f t="shared" si="27"/>
        <v>1291283.3077527948</v>
      </c>
      <c r="AG75" s="118">
        <f t="shared" si="27"/>
        <v>1355059.7903227049</v>
      </c>
      <c r="AH75" s="118">
        <f t="shared" si="27"/>
        <v>1421986.1933667432</v>
      </c>
      <c r="AI75" s="118">
        <f t="shared" si="27"/>
        <v>1610413.5838497705</v>
      </c>
      <c r="AJ75" s="118">
        <f>IF(K75&gt;0,(K75-O75)*S75*(B75/K75),0)</f>
        <v>1291283.3077527948</v>
      </c>
      <c r="AK75" s="118">
        <f t="shared" si="28"/>
        <v>1355059.7903227049</v>
      </c>
      <c r="AL75" s="118">
        <f t="shared" si="28"/>
        <v>1421986.1933667432</v>
      </c>
      <c r="AM75" s="118">
        <f t="shared" si="28"/>
        <v>1610413.5838497705</v>
      </c>
      <c r="AN75" s="118">
        <f t="shared" si="31"/>
        <v>189191.91300558907</v>
      </c>
      <c r="AO75" s="118">
        <f t="shared" si="29"/>
        <v>196570.39761280705</v>
      </c>
      <c r="AP75" s="118">
        <f t="shared" si="29"/>
        <v>204236.64311970651</v>
      </c>
      <c r="AQ75" s="118">
        <f t="shared" si="29"/>
        <v>212201.87220137508</v>
      </c>
      <c r="AR75" s="118">
        <f t="shared" si="30"/>
        <v>2771758.5285111787</v>
      </c>
      <c r="AS75" s="118">
        <f t="shared" si="30"/>
        <v>2906689.9782582168</v>
      </c>
      <c r="AT75" s="118">
        <f t="shared" si="30"/>
        <v>3048209.0298531931</v>
      </c>
      <c r="AU75" s="118">
        <f t="shared" si="30"/>
        <v>3433029.0399009162</v>
      </c>
      <c r="AV75" s="2"/>
      <c r="AW75" s="2"/>
    </row>
    <row r="76" spans="1:53">
      <c r="A76" s="87" t="s">
        <v>15</v>
      </c>
      <c r="B76" s="111">
        <f>(IF($B$3=Base_Cenarios!$A$3,Base_Cenarios!G32,(IF('Cenario_B.2.3'!$B$3=Base_Cenarios!$Q$3,Base_Cenarios!W32,Base_Cenarios!AM32))))*12.1667</f>
        <v>0</v>
      </c>
      <c r="C76" s="111">
        <f>(IF($B$3=Base_Cenarios!$A$3,Base_Cenarios!H32,(IF('Cenario_B.2.3'!$B$3=Base_Cenarios!$Q$3,Base_Cenarios!X32,Base_Cenarios!AN32))))*12.1667</f>
        <v>0</v>
      </c>
      <c r="D76" s="111">
        <f>(IF($B$3=Base_Cenarios!$A$3,Base_Cenarios!I32,(IF('Cenario_B.2.3'!$B$3=Base_Cenarios!$Q$3,Base_Cenarios!Y32,Base_Cenarios!AO32))))*12.1667</f>
        <v>0</v>
      </c>
      <c r="E76" s="111">
        <f>(IF($B$3=Base_Cenarios!$A$3,Base_Cenarios!J32,(IF('Cenario_B.2.3'!$B$3=Base_Cenarios!$Q$3,Base_Cenarios!Z32,Base_Cenarios!AP32))))*12.1667</f>
        <v>0</v>
      </c>
      <c r="F76" s="112">
        <v>1</v>
      </c>
      <c r="G76" s="114">
        <f>IF($B$4=Base_Cenarios!$AW$5,Base_Cenarios!AX$5,(IF('Cenario_B.2.3'!$B$4=Base_Cenarios!$AW$6,Base_Cenarios!AX$6,Base_Cenarios!AX$7)))</f>
        <v>0.15</v>
      </c>
      <c r="H76" s="114">
        <f>IF($B$4=Base_Cenarios!$AW$5,Base_Cenarios!AY$5,(IF('Cenario_B.2.3'!$B$4=Base_Cenarios!$AW$6,Base_Cenarios!AY$6,Base_Cenarios!AY$7)))</f>
        <v>0.15584999999999999</v>
      </c>
      <c r="I76" s="114">
        <f>IF($B$4=Base_Cenarios!$AW$5,Base_Cenarios!AZ$5,(IF('Cenario_B.2.3'!$B$4=Base_Cenarios!$AW$6,Base_Cenarios!AZ$6,Base_Cenarios!AZ$7)))</f>
        <v>0.16192814999999999</v>
      </c>
      <c r="J76" s="114">
        <f>IF($B$4=Base_Cenarios!$AW$5,Base_Cenarios!BA$5,(IF('Cenario_B.2.3'!$B$4=Base_Cenarios!$AW$6,Base_Cenarios!BA$6,Base_Cenarios!BA$7)))</f>
        <v>0.16824334785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IF($B$4=Base_Cenarios!$AW$5,Base_Cenarios!AX$5,(IF('Cenario_B.2.3'!$B$4=Base_Cenarios!$AW$6,Base_Cenarios!AX$6,Base_Cenarios!AX$7)))</f>
        <v>0.15</v>
      </c>
      <c r="T76" s="116">
        <f>IF($B$4=Base_Cenarios!$AW$5,Base_Cenarios!AY$5,(IF('Cenario_B.2.3'!$B$4=Base_Cenarios!$AW$6,Base_Cenarios!AY$6,Base_Cenarios!AY$7)))</f>
        <v>0.15584999999999999</v>
      </c>
      <c r="U76" s="116">
        <f>IF($B$4=Base_Cenarios!$AW$5,Base_Cenarios!AZ$5,(IF('Cenario_B.2.3'!$B$4=Base_Cenarios!$AW$6,Base_Cenarios!AZ$6,Base_Cenarios!AZ$7)))</f>
        <v>0.16192814999999999</v>
      </c>
      <c r="V76" s="116">
        <f>IF($B$4=Base_Cenarios!$AW$5,Base_Cenarios!BA$5,(IF('Cenario_B.2.3'!$B$4=Base_Cenarios!$AW$6,Base_Cenarios!BA$6,Base_Cenarios!BA$7)))</f>
        <v>0.16824334785</v>
      </c>
      <c r="W76" s="141">
        <f>(IF($B$3=Base_Cenarios!$A$3,Base_Cenarios!L32,(IF('Cenario_B.2.3'!$B$3=Base_Cenarios!$Q$3,Base_Cenarios!AB32,Base_Cenarios!AR32))))*12</f>
        <v>0</v>
      </c>
      <c r="X76" s="141">
        <f>(IF($B$3=Base_Cenarios!$A$3,Base_Cenarios!M32,(IF('Cenario_B.2.3'!$B$3=Base_Cenarios!$Q$3,Base_Cenarios!AC32,Base_Cenarios!AS32))))*12</f>
        <v>0</v>
      </c>
      <c r="Y76" s="141">
        <f>(IF($B$3=Base_Cenarios!$A$3,Base_Cenarios!N32,(IF('Cenario_B.2.3'!$B$3=Base_Cenarios!$Q$3,Base_Cenarios!AD32,Base_Cenarios!AT32))))*12</f>
        <v>0</v>
      </c>
      <c r="Z76" s="141">
        <f>(IF($B$3=Base_Cenarios!$A$3,Base_Cenarios!O32,(IF('Cenario_B.2.3'!$B$3=Base_Cenarios!$Q$3,Base_Cenarios!AE32,Base_Cenarios!AU32))))*12</f>
        <v>0</v>
      </c>
      <c r="AA76" s="150">
        <f>IF($B$4=Base_Cenarios!$AW$5,Base_Cenarios!AX$5,(IF('Cenario_B.2.3'!$B$4=Base_Cenarios!$AW$6,Base_Cenarios!AX$6,Base_Cenarios!AX$7)))</f>
        <v>0.15</v>
      </c>
      <c r="AB76" s="150">
        <f>IF($B$4=Base_Cenarios!$AW$5,Base_Cenarios!AY$5,(IF('Cenario_B.2.3'!$B$4=Base_Cenarios!$AW$6,Base_Cenarios!AY$6,Base_Cenarios!AY$7)))</f>
        <v>0.15584999999999999</v>
      </c>
      <c r="AC76" s="150">
        <f>IF($B$4=Base_Cenarios!$AW$5,Base_Cenarios!AZ$5,(IF('Cenario_B.2.3'!$B$4=Base_Cenarios!$AW$6,Base_Cenarios!AZ$6,Base_Cenarios!AZ$7)))</f>
        <v>0.16192814999999999</v>
      </c>
      <c r="AD76" s="150">
        <f>IF($B$4=Base_Cenarios!$AW$5,Base_Cenarios!BA$5,(IF('Cenario_B.2.3'!$B$4=Base_Cenarios!$AW$6,Base_Cenarios!BA$6,Base_Cenarios!BA$7)))</f>
        <v>0.16824334785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0</v>
      </c>
      <c r="AO76" s="118">
        <f t="shared" si="29"/>
        <v>0</v>
      </c>
      <c r="AP76" s="118">
        <f t="shared" si="29"/>
        <v>0</v>
      </c>
      <c r="AQ76" s="118">
        <f t="shared" si="29"/>
        <v>0</v>
      </c>
      <c r="AR76" s="118">
        <f t="shared" si="30"/>
        <v>0</v>
      </c>
      <c r="AS76" s="118">
        <f t="shared" si="30"/>
        <v>0</v>
      </c>
      <c r="AT76" s="118">
        <f t="shared" si="30"/>
        <v>0</v>
      </c>
      <c r="AU76" s="118">
        <f t="shared" si="30"/>
        <v>0</v>
      </c>
      <c r="AV76" s="2"/>
      <c r="AW76" s="2"/>
    </row>
    <row r="77" spans="1:53">
      <c r="A77" s="87" t="s">
        <v>16</v>
      </c>
      <c r="B77" s="111">
        <f>(IF($B$3=Base_Cenarios!$A$3,Base_Cenarios!G33,(IF('Cenario_B.2.3'!$B$3=Base_Cenarios!$Q$3,Base_Cenarios!W33,Base_Cenarios!AM33))))*12.1667</f>
        <v>48877.733911232877</v>
      </c>
      <c r="C77" s="111">
        <f>(IF($B$3=Base_Cenarios!$A$3,Base_Cenarios!H33,(IF('Cenario_B.2.3'!$B$3=Base_Cenarios!$Q$3,Base_Cenarios!X33,Base_Cenarios!AN33))))*12.1667</f>
        <v>50331.714842754736</v>
      </c>
      <c r="D77" s="111">
        <f>(IF($B$3=Base_Cenarios!$A$3,Base_Cenarios!I33,(IF('Cenario_B.2.3'!$B$3=Base_Cenarios!$Q$3,Base_Cenarios!Y33,Base_Cenarios!AO33))))*12.1667</f>
        <v>51077.327232805488</v>
      </c>
      <c r="E77" s="111">
        <f>(IF($B$3=Base_Cenarios!$A$3,Base_Cenarios!J33,(IF('Cenario_B.2.3'!$B$3=Base_Cenarios!$Q$3,Base_Cenarios!Z33,Base_Cenarios!AP33))))*12.1667</f>
        <v>53663.67137145294</v>
      </c>
      <c r="F77" s="112">
        <v>1</v>
      </c>
      <c r="G77" s="114">
        <f>IF($B$4=Base_Cenarios!$AW$5,Base_Cenarios!AX$5,(IF('Cenario_B.2.3'!$B$4=Base_Cenarios!$AW$6,Base_Cenarios!AX$6,Base_Cenarios!AX$7)))</f>
        <v>0.15</v>
      </c>
      <c r="H77" s="114">
        <f>IF($B$4=Base_Cenarios!$AW$5,Base_Cenarios!AY$5,(IF('Cenario_B.2.3'!$B$4=Base_Cenarios!$AW$6,Base_Cenarios!AY$6,Base_Cenarios!AY$7)))</f>
        <v>0.15584999999999999</v>
      </c>
      <c r="I77" s="114">
        <f>IF($B$4=Base_Cenarios!$AW$5,Base_Cenarios!AZ$5,(IF('Cenario_B.2.3'!$B$4=Base_Cenarios!$AW$6,Base_Cenarios!AZ$6,Base_Cenarios!AZ$7)))</f>
        <v>0.16192814999999999</v>
      </c>
      <c r="J77" s="114">
        <f>IF($B$4=Base_Cenarios!$AW$5,Base_Cenarios!BA$5,(IF('Cenario_B.2.3'!$B$4=Base_Cenarios!$AW$6,Base_Cenarios!BA$6,Base_Cenarios!BA$7)))</f>
        <v>0.16824334785</v>
      </c>
      <c r="K77" s="115">
        <f t="shared" si="26"/>
        <v>48877.733911232877</v>
      </c>
      <c r="L77" s="115">
        <f t="shared" si="26"/>
        <v>50331.714842754736</v>
      </c>
      <c r="M77" s="115">
        <f t="shared" si="26"/>
        <v>51077.327232805488</v>
      </c>
      <c r="N77" s="115">
        <f t="shared" si="26"/>
        <v>53663.67137145294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IF($B$4=Base_Cenarios!$AW$5,Base_Cenarios!AX$5,(IF('Cenario_B.2.3'!$B$4=Base_Cenarios!$AW$6,Base_Cenarios!AX$6,Base_Cenarios!AX$7)))</f>
        <v>0.15</v>
      </c>
      <c r="T77" s="116">
        <f>IF($B$4=Base_Cenarios!$AW$5,Base_Cenarios!AY$5,(IF('Cenario_B.2.3'!$B$4=Base_Cenarios!$AW$6,Base_Cenarios!AY$6,Base_Cenarios!AY$7)))</f>
        <v>0.15584999999999999</v>
      </c>
      <c r="U77" s="116">
        <f>IF($B$4=Base_Cenarios!$AW$5,Base_Cenarios!AZ$5,(IF('Cenario_B.2.3'!$B$4=Base_Cenarios!$AW$6,Base_Cenarios!AZ$6,Base_Cenarios!AZ$7)))</f>
        <v>0.16192814999999999</v>
      </c>
      <c r="V77" s="116">
        <f>IF($B$4=Base_Cenarios!$AW$5,Base_Cenarios!BA$5,(IF('Cenario_B.2.3'!$B$4=Base_Cenarios!$AW$6,Base_Cenarios!BA$6,Base_Cenarios!BA$7)))</f>
        <v>0.16824334785</v>
      </c>
      <c r="W77" s="141">
        <f>(IF($B$3=Base_Cenarios!$A$3,Base_Cenarios!L33,(IF('Cenario_B.2.3'!$B$3=Base_Cenarios!$Q$3,Base_Cenarios!AB33,Base_Cenarios!AR33))))*12</f>
        <v>0</v>
      </c>
      <c r="X77" s="141">
        <f>(IF($B$3=Base_Cenarios!$A$3,Base_Cenarios!M33,(IF('Cenario_B.2.3'!$B$3=Base_Cenarios!$Q$3,Base_Cenarios!AC33,Base_Cenarios!AS33))))*12</f>
        <v>0</v>
      </c>
      <c r="Y77" s="141">
        <f>(IF($B$3=Base_Cenarios!$A$3,Base_Cenarios!N33,(IF('Cenario_B.2.3'!$B$3=Base_Cenarios!$Q$3,Base_Cenarios!AD33,Base_Cenarios!AT33))))*12</f>
        <v>0</v>
      </c>
      <c r="Z77" s="141">
        <f>(IF($B$3=Base_Cenarios!$A$3,Base_Cenarios!O33,(IF('Cenario_B.2.3'!$B$3=Base_Cenarios!$Q$3,Base_Cenarios!AE33,Base_Cenarios!AU33))))*12</f>
        <v>0</v>
      </c>
      <c r="AA77" s="150">
        <f>IF($B$4=Base_Cenarios!$AW$5,Base_Cenarios!AX$5,(IF('Cenario_B.2.3'!$B$4=Base_Cenarios!$AW$6,Base_Cenarios!AX$6,Base_Cenarios!AX$7)))</f>
        <v>0.15</v>
      </c>
      <c r="AB77" s="150">
        <f>IF($B$4=Base_Cenarios!$AW$5,Base_Cenarios!AY$5,(IF('Cenario_B.2.3'!$B$4=Base_Cenarios!$AW$6,Base_Cenarios!AY$6,Base_Cenarios!AY$7)))</f>
        <v>0.15584999999999999</v>
      </c>
      <c r="AC77" s="150">
        <f>IF($B$4=Base_Cenarios!$AW$5,Base_Cenarios!AZ$5,(IF('Cenario_B.2.3'!$B$4=Base_Cenarios!$AW$6,Base_Cenarios!AZ$6,Base_Cenarios!AZ$7)))</f>
        <v>0.16192814999999999</v>
      </c>
      <c r="AD77" s="150">
        <f>IF($B$4=Base_Cenarios!$AW$5,Base_Cenarios!BA$5,(IF('Cenario_B.2.3'!$B$4=Base_Cenarios!$AW$6,Base_Cenarios!BA$6,Base_Cenarios!BA$7)))</f>
        <v>0.16824334785</v>
      </c>
      <c r="AE77" s="149">
        <v>1</v>
      </c>
      <c r="AF77" s="118">
        <f t="shared" si="27"/>
        <v>7331.6600866849312</v>
      </c>
      <c r="AG77" s="118">
        <f t="shared" si="27"/>
        <v>7844.1977582433246</v>
      </c>
      <c r="AH77" s="118">
        <f t="shared" si="27"/>
        <v>8270.8571057528115</v>
      </c>
      <c r="AI77" s="118">
        <f t="shared" si="27"/>
        <v>9028.5557294554437</v>
      </c>
      <c r="AJ77" s="118">
        <f t="shared" si="28"/>
        <v>7331.6600866849312</v>
      </c>
      <c r="AK77" s="118">
        <f t="shared" si="28"/>
        <v>7844.1977582433246</v>
      </c>
      <c r="AL77" s="118">
        <f t="shared" si="28"/>
        <v>8270.8571057528115</v>
      </c>
      <c r="AM77" s="118">
        <f t="shared" si="28"/>
        <v>9028.5557294554437</v>
      </c>
      <c r="AN77" s="118">
        <f t="shared" si="31"/>
        <v>0</v>
      </c>
      <c r="AO77" s="118">
        <f t="shared" si="29"/>
        <v>0</v>
      </c>
      <c r="AP77" s="118">
        <f t="shared" si="29"/>
        <v>0</v>
      </c>
      <c r="AQ77" s="118">
        <f t="shared" si="29"/>
        <v>0</v>
      </c>
      <c r="AR77" s="118">
        <f t="shared" si="30"/>
        <v>14663.320173369862</v>
      </c>
      <c r="AS77" s="118">
        <f t="shared" si="30"/>
        <v>15688.395516486649</v>
      </c>
      <c r="AT77" s="118">
        <f t="shared" si="30"/>
        <v>16541.714211505623</v>
      </c>
      <c r="AU77" s="118">
        <f t="shared" si="30"/>
        <v>18057.111458910887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1298614.9678394797</v>
      </c>
      <c r="AH78" s="132">
        <f t="shared" si="32"/>
        <v>1362903.9880809484</v>
      </c>
      <c r="AI78" s="132">
        <f t="shared" si="32"/>
        <v>1430257.0504724961</v>
      </c>
      <c r="AJ78" s="132">
        <f t="shared" si="32"/>
        <v>1619442.139579226</v>
      </c>
      <c r="AK78" s="132">
        <f t="shared" si="32"/>
        <v>1298614.9678394797</v>
      </c>
      <c r="AL78" s="132">
        <f t="shared" si="32"/>
        <v>1362903.9880809484</v>
      </c>
      <c r="AM78" s="132">
        <f t="shared" si="32"/>
        <v>1430257.0504724961</v>
      </c>
      <c r="AN78" s="132">
        <f t="shared" si="32"/>
        <v>1619442.139579226</v>
      </c>
      <c r="AO78" s="132">
        <f t="shared" si="32"/>
        <v>189191.91300558907</v>
      </c>
      <c r="AP78" s="132">
        <f t="shared" si="32"/>
        <v>196570.39761280705</v>
      </c>
      <c r="AQ78" s="132">
        <f t="shared" si="32"/>
        <v>204236.64311970651</v>
      </c>
      <c r="AR78" s="132">
        <f t="shared" si="32"/>
        <v>212201.87220137508</v>
      </c>
      <c r="AS78" s="132">
        <f t="shared" si="32"/>
        <v>2786421.8486845484</v>
      </c>
      <c r="AT78" s="132">
        <f t="shared" si="32"/>
        <v>2922378.3737747036</v>
      </c>
      <c r="AU78" s="132">
        <f t="shared" si="32"/>
        <v>3064750.7440646989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(IF($B$3=Base_Cenarios!$A$3,Base_Cenarios!G38,(IF('Cenario_B.2.3'!$B$3=Base_Cenarios!$Q$3,Base_Cenarios!W38,Base_Cenarios!AM38))))*12.1667</f>
        <v>0</v>
      </c>
      <c r="C84" s="110">
        <f>(IF($B$3=Base_Cenarios!$A$3,Base_Cenarios!H38,(IF('Cenario_B.2.3'!$B$3=Base_Cenarios!$Q$3,Base_Cenarios!X38,Base_Cenarios!AN38))))*12.1667</f>
        <v>0</v>
      </c>
      <c r="D84" s="110">
        <f>(IF($B$3=Base_Cenarios!$A$3,Base_Cenarios!I38,(IF('Cenario_B.2.3'!$B$3=Base_Cenarios!$Q$3,Base_Cenarios!Y38,Base_Cenarios!AO38))))*12.1667</f>
        <v>0</v>
      </c>
      <c r="E84" s="110">
        <f>(IF($B$3=Base_Cenarios!$A$3,Base_Cenarios!J38,(IF('Cenario_B.2.3'!$B$3=Base_Cenarios!$Q$3,Base_Cenarios!Z38,Base_Cenarios!AP38))))*12.1667</f>
        <v>0</v>
      </c>
      <c r="F84" s="112">
        <v>1</v>
      </c>
      <c r="G84" s="114">
        <f>IF($B$4=Base_Cenarios!$AW$5,Base_Cenarios!AX$5,(IF('Cenario_B.2.3'!$B$4=Base_Cenarios!$AW$6,Base_Cenarios!AX$6,Base_Cenarios!AX$7)))</f>
        <v>0.15</v>
      </c>
      <c r="H84" s="114">
        <f>IF($B$4=Base_Cenarios!$AW$5,Base_Cenarios!AY$5,(IF('Cenario_B.2.3'!$B$4=Base_Cenarios!$AW$6,Base_Cenarios!AY$6,Base_Cenarios!AY$7)))</f>
        <v>0.15584999999999999</v>
      </c>
      <c r="I84" s="114">
        <f>IF($B$4=Base_Cenarios!$AW$5,Base_Cenarios!AZ$5,(IF('Cenario_B.2.3'!$B$4=Base_Cenarios!$AW$6,Base_Cenarios!AZ$6,Base_Cenarios!AZ$7)))</f>
        <v>0.16192814999999999</v>
      </c>
      <c r="J84" s="114">
        <f>IF($B$4=Base_Cenarios!$AW$5,Base_Cenarios!BA$5,(IF('Cenario_B.2.3'!$B$4=Base_Cenarios!$AW$6,Base_Cenarios!BA$6,Base_Cenarios!BA$7)))</f>
        <v>0.16824334785</v>
      </c>
      <c r="K84" s="115">
        <v>0.75</v>
      </c>
      <c r="L84" s="116">
        <f>IF($B$4=Base_Cenarios!$AW$5,Base_Cenarios!AX$5,(IF('Cenario_B.2.3'!$B$4=Base_Cenarios!$AW$6,Base_Cenarios!AX$6,Base_Cenarios!AX$7)))</f>
        <v>0.15</v>
      </c>
      <c r="M84" s="116">
        <f>IF($B$4=Base_Cenarios!$AW$5,Base_Cenarios!AY$5,(IF('Cenario_B.2.3'!$B$4=Base_Cenarios!$AW$6,Base_Cenarios!AY$6,Base_Cenarios!AY$7)))</f>
        <v>0.15584999999999999</v>
      </c>
      <c r="N84" s="116">
        <f>IF($B$4=Base_Cenarios!$AW$5,Base_Cenarios!AZ$5,(IF('Cenario_B.2.3'!$B$4=Base_Cenarios!$AW$6,Base_Cenarios!AZ$6,Base_Cenarios!AZ$7)))</f>
        <v>0.16192814999999999</v>
      </c>
      <c r="O84" s="116">
        <f>IF($B$4=Base_Cenarios!$AW$5,Base_Cenarios!BA$5,(IF('Cenario_B.2.3'!$B$4=Base_Cenarios!$AW$6,Base_Cenarios!BA$6,Base_Cenarios!BA$7)))</f>
        <v>0.16824334785</v>
      </c>
      <c r="P84" s="153">
        <v>1</v>
      </c>
      <c r="Q84" s="154">
        <v>0.5</v>
      </c>
      <c r="R84" s="118">
        <f t="shared" ref="R84:U89" si="33">B84*$F84*G84</f>
        <v>0</v>
      </c>
      <c r="S84" s="118">
        <f t="shared" si="33"/>
        <v>0</v>
      </c>
      <c r="T84" s="118">
        <f t="shared" si="33"/>
        <v>0</v>
      </c>
      <c r="U84" s="118">
        <f t="shared" si="33"/>
        <v>0</v>
      </c>
      <c r="V84" s="118">
        <f>B84*$K84*L84</f>
        <v>0</v>
      </c>
      <c r="W84" s="118">
        <f t="shared" ref="W84:Y89" si="34">C84*$K84*M84</f>
        <v>0</v>
      </c>
      <c r="X84" s="118">
        <f t="shared" si="34"/>
        <v>0</v>
      </c>
      <c r="Y84" s="118">
        <f t="shared" si="34"/>
        <v>0</v>
      </c>
      <c r="Z84" s="118">
        <f t="shared" ref="Z84:AC89" si="35">(R84+V84)*$P84*$Q84</f>
        <v>0</v>
      </c>
      <c r="AA84" s="118">
        <f t="shared" si="35"/>
        <v>0</v>
      </c>
      <c r="AB84" s="118">
        <f t="shared" si="35"/>
        <v>0</v>
      </c>
      <c r="AC84" s="118">
        <f t="shared" si="35"/>
        <v>0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(IF($B$3=Base_Cenarios!$A$3,Base_Cenarios!G39,(IF('Cenario_B.2.3'!$B$3=Base_Cenarios!$Q$3,Base_Cenarios!W39,Base_Cenarios!AM39))))*12.1667</f>
        <v>0</v>
      </c>
      <c r="C85" s="110">
        <f>(IF($B$3=Base_Cenarios!$A$3,Base_Cenarios!H39,(IF('Cenario_B.2.3'!$B$3=Base_Cenarios!$Q$3,Base_Cenarios!X39,Base_Cenarios!AN39))))*12.1667</f>
        <v>0</v>
      </c>
      <c r="D85" s="110">
        <f>(IF($B$3=Base_Cenarios!$A$3,Base_Cenarios!I39,(IF('Cenario_B.2.3'!$B$3=Base_Cenarios!$Q$3,Base_Cenarios!Y39,Base_Cenarios!AO39))))*12.1667</f>
        <v>0</v>
      </c>
      <c r="E85" s="110">
        <f>(IF($B$3=Base_Cenarios!$A$3,Base_Cenarios!J39,(IF('Cenario_B.2.3'!$B$3=Base_Cenarios!$Q$3,Base_Cenarios!Z39,Base_Cenarios!AP39))))*12.1667</f>
        <v>0</v>
      </c>
      <c r="F85" s="112">
        <v>1</v>
      </c>
      <c r="G85" s="114">
        <f>IF($B$4=Base_Cenarios!$AW$5,Base_Cenarios!AX$5,(IF('Cenario_B.2.3'!$B$4=Base_Cenarios!$AW$6,Base_Cenarios!AX$6,Base_Cenarios!AX$7)))</f>
        <v>0.15</v>
      </c>
      <c r="H85" s="114">
        <f>IF($B$4=Base_Cenarios!$AW$5,Base_Cenarios!AY$5,(IF('Cenario_B.2.3'!$B$4=Base_Cenarios!$AW$6,Base_Cenarios!AY$6,Base_Cenarios!AY$7)))</f>
        <v>0.15584999999999999</v>
      </c>
      <c r="I85" s="114">
        <f>IF($B$4=Base_Cenarios!$AW$5,Base_Cenarios!AZ$5,(IF('Cenario_B.2.3'!$B$4=Base_Cenarios!$AW$6,Base_Cenarios!AZ$6,Base_Cenarios!AZ$7)))</f>
        <v>0.16192814999999999</v>
      </c>
      <c r="J85" s="114">
        <f>IF($B$4=Base_Cenarios!$AW$5,Base_Cenarios!BA$5,(IF('Cenario_B.2.3'!$B$4=Base_Cenarios!$AW$6,Base_Cenarios!BA$6,Base_Cenarios!BA$7)))</f>
        <v>0.16824334785</v>
      </c>
      <c r="K85" s="115">
        <v>0.75</v>
      </c>
      <c r="L85" s="116">
        <f>IF($B$4=Base_Cenarios!$AW$5,Base_Cenarios!AX$5,(IF('Cenario_B.2.3'!$B$4=Base_Cenarios!$AW$6,Base_Cenarios!AX$6,Base_Cenarios!AX$7)))</f>
        <v>0.15</v>
      </c>
      <c r="M85" s="116">
        <f>IF($B$4=Base_Cenarios!$AW$5,Base_Cenarios!AY$5,(IF('Cenario_B.2.3'!$B$4=Base_Cenarios!$AW$6,Base_Cenarios!AY$6,Base_Cenarios!AY$7)))</f>
        <v>0.15584999999999999</v>
      </c>
      <c r="N85" s="116">
        <f>IF($B$4=Base_Cenarios!$AW$5,Base_Cenarios!AZ$5,(IF('Cenario_B.2.3'!$B$4=Base_Cenarios!$AW$6,Base_Cenarios!AZ$6,Base_Cenarios!AZ$7)))</f>
        <v>0.16192814999999999</v>
      </c>
      <c r="O85" s="116">
        <f>IF($B$4=Base_Cenarios!$AW$5,Base_Cenarios!BA$5,(IF('Cenario_B.2.3'!$B$4=Base_Cenarios!$AW$6,Base_Cenarios!BA$6,Base_Cenarios!BA$7)))</f>
        <v>0.16824334785</v>
      </c>
      <c r="P85" s="153">
        <v>1</v>
      </c>
      <c r="Q85" s="154">
        <v>0.5</v>
      </c>
      <c r="R85" s="118">
        <f t="shared" si="33"/>
        <v>0</v>
      </c>
      <c r="S85" s="118">
        <f t="shared" si="33"/>
        <v>0</v>
      </c>
      <c r="T85" s="118">
        <f t="shared" si="33"/>
        <v>0</v>
      </c>
      <c r="U85" s="118">
        <f t="shared" si="33"/>
        <v>0</v>
      </c>
      <c r="V85" s="118">
        <f t="shared" ref="V85:V89" si="36">B85*$K85*L85</f>
        <v>0</v>
      </c>
      <c r="W85" s="118">
        <f t="shared" si="34"/>
        <v>0</v>
      </c>
      <c r="X85" s="118">
        <f t="shared" si="34"/>
        <v>0</v>
      </c>
      <c r="Y85" s="118">
        <f t="shared" si="34"/>
        <v>0</v>
      </c>
      <c r="Z85" s="118">
        <f t="shared" si="35"/>
        <v>0</v>
      </c>
      <c r="AA85" s="118">
        <f t="shared" si="35"/>
        <v>0</v>
      </c>
      <c r="AB85" s="118">
        <f t="shared" si="35"/>
        <v>0</v>
      </c>
      <c r="AC85" s="118">
        <f t="shared" si="35"/>
        <v>0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(IF($B$3=Base_Cenarios!$A$3,Base_Cenarios!G40,(IF('Cenario_B.2.3'!$B$3=Base_Cenarios!$Q$3,Base_Cenarios!W40,Base_Cenarios!AM40))))*12.1667</f>
        <v>0</v>
      </c>
      <c r="C86" s="110">
        <f>(IF($B$3=Base_Cenarios!$A$3,Base_Cenarios!H40,(IF('Cenario_B.2.3'!$B$3=Base_Cenarios!$Q$3,Base_Cenarios!X40,Base_Cenarios!AN40))))*12.1667</f>
        <v>0</v>
      </c>
      <c r="D86" s="110">
        <f>(IF($B$3=Base_Cenarios!$A$3,Base_Cenarios!I40,(IF('Cenario_B.2.3'!$B$3=Base_Cenarios!$Q$3,Base_Cenarios!Y40,Base_Cenarios!AO40))))*12.1667</f>
        <v>0</v>
      </c>
      <c r="E86" s="110">
        <f>(IF($B$3=Base_Cenarios!$A$3,Base_Cenarios!J40,(IF('Cenario_B.2.3'!$B$3=Base_Cenarios!$Q$3,Base_Cenarios!Z40,Base_Cenarios!AP40))))*12.1667</f>
        <v>0</v>
      </c>
      <c r="F86" s="112">
        <v>1</v>
      </c>
      <c r="G86" s="114">
        <f>IF($B$4=Base_Cenarios!$AW$5,Base_Cenarios!AX$5,(IF('Cenario_B.2.3'!$B$4=Base_Cenarios!$AW$6,Base_Cenarios!AX$6,Base_Cenarios!AX$7)))</f>
        <v>0.15</v>
      </c>
      <c r="H86" s="114">
        <f>IF($B$4=Base_Cenarios!$AW$5,Base_Cenarios!AY$5,(IF('Cenario_B.2.3'!$B$4=Base_Cenarios!$AW$6,Base_Cenarios!AY$6,Base_Cenarios!AY$7)))</f>
        <v>0.15584999999999999</v>
      </c>
      <c r="I86" s="114">
        <f>IF($B$4=Base_Cenarios!$AW$5,Base_Cenarios!AZ$5,(IF('Cenario_B.2.3'!$B$4=Base_Cenarios!$AW$6,Base_Cenarios!AZ$6,Base_Cenarios!AZ$7)))</f>
        <v>0.16192814999999999</v>
      </c>
      <c r="J86" s="114">
        <f>IF($B$4=Base_Cenarios!$AW$5,Base_Cenarios!BA$5,(IF('Cenario_B.2.3'!$B$4=Base_Cenarios!$AW$6,Base_Cenarios!BA$6,Base_Cenarios!BA$7)))</f>
        <v>0.16824334785</v>
      </c>
      <c r="K86" s="115">
        <v>0.75</v>
      </c>
      <c r="L86" s="116">
        <f>IF($B$4=Base_Cenarios!$AW$5,Base_Cenarios!AX$5,(IF('Cenario_B.2.3'!$B$4=Base_Cenarios!$AW$6,Base_Cenarios!AX$6,Base_Cenarios!AX$7)))</f>
        <v>0.15</v>
      </c>
      <c r="M86" s="116">
        <f>IF($B$4=Base_Cenarios!$AW$5,Base_Cenarios!AY$5,(IF('Cenario_B.2.3'!$B$4=Base_Cenarios!$AW$6,Base_Cenarios!AY$6,Base_Cenarios!AY$7)))</f>
        <v>0.15584999999999999</v>
      </c>
      <c r="N86" s="116">
        <f>IF($B$4=Base_Cenarios!$AW$5,Base_Cenarios!AZ$5,(IF('Cenario_B.2.3'!$B$4=Base_Cenarios!$AW$6,Base_Cenarios!AZ$6,Base_Cenarios!AZ$7)))</f>
        <v>0.16192814999999999</v>
      </c>
      <c r="O86" s="116">
        <f>IF($B$4=Base_Cenarios!$AW$5,Base_Cenarios!BA$5,(IF('Cenario_B.2.3'!$B$4=Base_Cenarios!$AW$6,Base_Cenarios!BA$6,Base_Cenarios!BA$7)))</f>
        <v>0.16824334785</v>
      </c>
      <c r="P86" s="153">
        <v>1</v>
      </c>
      <c r="Q86" s="154">
        <v>0.5</v>
      </c>
      <c r="R86" s="118">
        <f t="shared" si="33"/>
        <v>0</v>
      </c>
      <c r="S86" s="118">
        <f t="shared" si="33"/>
        <v>0</v>
      </c>
      <c r="T86" s="118">
        <f t="shared" si="33"/>
        <v>0</v>
      </c>
      <c r="U86" s="118">
        <f t="shared" si="33"/>
        <v>0</v>
      </c>
      <c r="V86" s="118">
        <f t="shared" si="36"/>
        <v>0</v>
      </c>
      <c r="W86" s="118">
        <f t="shared" si="34"/>
        <v>0</v>
      </c>
      <c r="X86" s="118">
        <f t="shared" si="34"/>
        <v>0</v>
      </c>
      <c r="Y86" s="118">
        <f t="shared" si="34"/>
        <v>0</v>
      </c>
      <c r="Z86" s="118">
        <f t="shared" si="35"/>
        <v>0</v>
      </c>
      <c r="AA86" s="118">
        <f t="shared" si="35"/>
        <v>0</v>
      </c>
      <c r="AB86" s="118">
        <f t="shared" si="35"/>
        <v>0</v>
      </c>
      <c r="AC86" s="118">
        <f t="shared" si="35"/>
        <v>0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(IF($B$3=Base_Cenarios!$A$3,Base_Cenarios!G41,(IF('Cenario_B.2.3'!$B$3=Base_Cenarios!$Q$3,Base_Cenarios!W41,Base_Cenarios!AM41))))*12.1667</f>
        <v>6336.0173589041096</v>
      </c>
      <c r="C87" s="110">
        <f>(IF($B$3=Base_Cenarios!$A$3,Base_Cenarios!H41,(IF('Cenario_B.2.3'!$B$3=Base_Cenarios!$Q$3,Base_Cenarios!X41,Base_Cenarios!AN41))))*12.1667</f>
        <v>6681.2525326513196</v>
      </c>
      <c r="D87" s="110">
        <f>(IF($B$3=Base_Cenarios!$A$3,Base_Cenarios!I41,(IF('Cenario_B.2.3'!$B$3=Base_Cenarios!$Q$3,Base_Cenarios!Y41,Base_Cenarios!AO41))))*12.1667</f>
        <v>6967.9740627969368</v>
      </c>
      <c r="E87" s="110">
        <f>(IF($B$3=Base_Cenarios!$A$3,Base_Cenarios!J41,(IF('Cenario_B.2.3'!$B$3=Base_Cenarios!$Q$3,Base_Cenarios!Z41,Base_Cenarios!AP41))))*12.1667</f>
        <v>7391.6826830949331</v>
      </c>
      <c r="F87" s="112">
        <v>1</v>
      </c>
      <c r="G87" s="114">
        <f>IF($B$4=Base_Cenarios!$AW$5,Base_Cenarios!AX$5,(IF('Cenario_B.2.3'!$B$4=Base_Cenarios!$AW$6,Base_Cenarios!AX$6,Base_Cenarios!AX$7)))</f>
        <v>0.15</v>
      </c>
      <c r="H87" s="114">
        <f>IF($B$4=Base_Cenarios!$AW$5,Base_Cenarios!AY$5,(IF('Cenario_B.2.3'!$B$4=Base_Cenarios!$AW$6,Base_Cenarios!AY$6,Base_Cenarios!AY$7)))</f>
        <v>0.15584999999999999</v>
      </c>
      <c r="I87" s="114">
        <f>IF($B$4=Base_Cenarios!$AW$5,Base_Cenarios!AZ$5,(IF('Cenario_B.2.3'!$B$4=Base_Cenarios!$AW$6,Base_Cenarios!AZ$6,Base_Cenarios!AZ$7)))</f>
        <v>0.16192814999999999</v>
      </c>
      <c r="J87" s="114">
        <f>IF($B$4=Base_Cenarios!$AW$5,Base_Cenarios!BA$5,(IF('Cenario_B.2.3'!$B$4=Base_Cenarios!$AW$6,Base_Cenarios!BA$6,Base_Cenarios!BA$7)))</f>
        <v>0.16824334785</v>
      </c>
      <c r="K87" s="115">
        <v>0.75</v>
      </c>
      <c r="L87" s="116">
        <f>IF($B$4=Base_Cenarios!$AW$5,Base_Cenarios!AX$5,(IF('Cenario_B.2.3'!$B$4=Base_Cenarios!$AW$6,Base_Cenarios!AX$6,Base_Cenarios!AX$7)))</f>
        <v>0.15</v>
      </c>
      <c r="M87" s="116">
        <f>IF($B$4=Base_Cenarios!$AW$5,Base_Cenarios!AY$5,(IF('Cenario_B.2.3'!$B$4=Base_Cenarios!$AW$6,Base_Cenarios!AY$6,Base_Cenarios!AY$7)))</f>
        <v>0.15584999999999999</v>
      </c>
      <c r="N87" s="116">
        <f>IF($B$4=Base_Cenarios!$AW$5,Base_Cenarios!AZ$5,(IF('Cenario_B.2.3'!$B$4=Base_Cenarios!$AW$6,Base_Cenarios!AZ$6,Base_Cenarios!AZ$7)))</f>
        <v>0.16192814999999999</v>
      </c>
      <c r="O87" s="116">
        <f>IF($B$4=Base_Cenarios!$AW$5,Base_Cenarios!BA$5,(IF('Cenario_B.2.3'!$B$4=Base_Cenarios!$AW$6,Base_Cenarios!BA$6,Base_Cenarios!BA$7)))</f>
        <v>0.16824334785</v>
      </c>
      <c r="P87" s="153">
        <v>1</v>
      </c>
      <c r="Q87" s="154">
        <v>0.5</v>
      </c>
      <c r="R87" s="118">
        <f t="shared" si="33"/>
        <v>950.40260383561645</v>
      </c>
      <c r="S87" s="118">
        <f t="shared" si="33"/>
        <v>1041.273207213708</v>
      </c>
      <c r="T87" s="118">
        <f t="shared" si="33"/>
        <v>1128.3111492366918</v>
      </c>
      <c r="U87" s="118">
        <f t="shared" si="33"/>
        <v>1243.6014408487622</v>
      </c>
      <c r="V87" s="118">
        <f t="shared" si="36"/>
        <v>712.80195287671233</v>
      </c>
      <c r="W87" s="118">
        <f t="shared" si="34"/>
        <v>780.95490541028107</v>
      </c>
      <c r="X87" s="118">
        <f t="shared" si="34"/>
        <v>846.23336192751879</v>
      </c>
      <c r="Y87" s="118">
        <f t="shared" si="34"/>
        <v>932.70108063657165</v>
      </c>
      <c r="Z87" s="118">
        <f>(R87+V87)*$P87*$Q87</f>
        <v>831.60227835616433</v>
      </c>
      <c r="AA87" s="118">
        <f t="shared" si="35"/>
        <v>911.11405631199455</v>
      </c>
      <c r="AB87" s="118">
        <f t="shared" si="35"/>
        <v>987.27225558210534</v>
      </c>
      <c r="AC87" s="118">
        <f t="shared" si="35"/>
        <v>1088.1512607426669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(IF($B$3=Base_Cenarios!$A$3,Base_Cenarios!G42,(IF('Cenario_B.2.3'!$B$3=Base_Cenarios!$Q$3,Base_Cenarios!W42,Base_Cenarios!AM42))))*12.1667</f>
        <v>6558.0179671232881</v>
      </c>
      <c r="C88" s="110">
        <f>(IF($B$3=Base_Cenarios!$A$3,Base_Cenarios!H42,(IF('Cenario_B.2.3'!$B$3=Base_Cenarios!$Q$3,Base_Cenarios!X42,Base_Cenarios!AN42))))*12.1667</f>
        <v>6932.2879699876457</v>
      </c>
      <c r="D88" s="110">
        <f>(IF($B$3=Base_Cenarios!$A$3,Base_Cenarios!I42,(IF('Cenario_B.2.3'!$B$3=Base_Cenarios!$Q$3,Base_Cenarios!Y42,Base_Cenarios!AO42))))*12.1667</f>
        <v>7189.5468317690338</v>
      </c>
      <c r="E88" s="110">
        <f>(IF($B$3=Base_Cenarios!$A$3,Base_Cenarios!J42,(IF('Cenario_B.2.3'!$B$3=Base_Cenarios!$Q$3,Base_Cenarios!Z42,Base_Cenarios!AP42))))*12.1667</f>
        <v>7603.7739092044403</v>
      </c>
      <c r="F88" s="112">
        <v>1</v>
      </c>
      <c r="G88" s="114">
        <f>IF($B$4=Base_Cenarios!$AW$5,Base_Cenarios!AX$5,(IF('Cenario_B.2.3'!$B$4=Base_Cenarios!$AW$6,Base_Cenarios!AX$6,Base_Cenarios!AX$7)))</f>
        <v>0.15</v>
      </c>
      <c r="H88" s="114">
        <f>IF($B$4=Base_Cenarios!$AW$5,Base_Cenarios!AY$5,(IF('Cenario_B.2.3'!$B$4=Base_Cenarios!$AW$6,Base_Cenarios!AY$6,Base_Cenarios!AY$7)))</f>
        <v>0.15584999999999999</v>
      </c>
      <c r="I88" s="114">
        <f>IF($B$4=Base_Cenarios!$AW$5,Base_Cenarios!AZ$5,(IF('Cenario_B.2.3'!$B$4=Base_Cenarios!$AW$6,Base_Cenarios!AZ$6,Base_Cenarios!AZ$7)))</f>
        <v>0.16192814999999999</v>
      </c>
      <c r="J88" s="114">
        <f>IF($B$4=Base_Cenarios!$AW$5,Base_Cenarios!BA$5,(IF('Cenario_B.2.3'!$B$4=Base_Cenarios!$AW$6,Base_Cenarios!BA$6,Base_Cenarios!BA$7)))</f>
        <v>0.16824334785</v>
      </c>
      <c r="K88" s="115">
        <v>0.75</v>
      </c>
      <c r="L88" s="116">
        <f>IF($B$4=Base_Cenarios!$AW$5,Base_Cenarios!AX$5,(IF('Cenario_B.2.3'!$B$4=Base_Cenarios!$AW$6,Base_Cenarios!AX$6,Base_Cenarios!AX$7)))</f>
        <v>0.15</v>
      </c>
      <c r="M88" s="116">
        <f>IF($B$4=Base_Cenarios!$AW$5,Base_Cenarios!AY$5,(IF('Cenario_B.2.3'!$B$4=Base_Cenarios!$AW$6,Base_Cenarios!AY$6,Base_Cenarios!AY$7)))</f>
        <v>0.15584999999999999</v>
      </c>
      <c r="N88" s="116">
        <f>IF($B$4=Base_Cenarios!$AW$5,Base_Cenarios!AZ$5,(IF('Cenario_B.2.3'!$B$4=Base_Cenarios!$AW$6,Base_Cenarios!AZ$6,Base_Cenarios!AZ$7)))</f>
        <v>0.16192814999999999</v>
      </c>
      <c r="O88" s="116">
        <f>IF($B$4=Base_Cenarios!$AW$5,Base_Cenarios!BA$5,(IF('Cenario_B.2.3'!$B$4=Base_Cenarios!$AW$6,Base_Cenarios!BA$6,Base_Cenarios!BA$7)))</f>
        <v>0.16824334785</v>
      </c>
      <c r="P88" s="153">
        <v>1</v>
      </c>
      <c r="Q88" s="154">
        <v>0.5</v>
      </c>
      <c r="R88" s="118">
        <f t="shared" si="33"/>
        <v>983.7026950684932</v>
      </c>
      <c r="S88" s="118">
        <f t="shared" si="33"/>
        <v>1080.3970801225746</v>
      </c>
      <c r="T88" s="118">
        <f t="shared" si="33"/>
        <v>1164.1900178067208</v>
      </c>
      <c r="U88" s="118">
        <f t="shared" si="33"/>
        <v>1279.2843787790371</v>
      </c>
      <c r="V88" s="118">
        <f t="shared" si="36"/>
        <v>737.77702130136993</v>
      </c>
      <c r="W88" s="118">
        <f t="shared" si="34"/>
        <v>810.29781009193084</v>
      </c>
      <c r="X88" s="118">
        <f t="shared" si="34"/>
        <v>873.14251335504071</v>
      </c>
      <c r="Y88" s="118">
        <f t="shared" si="34"/>
        <v>959.4632840842778</v>
      </c>
      <c r="Z88" s="118">
        <f t="shared" si="35"/>
        <v>860.73985818493156</v>
      </c>
      <c r="AA88" s="118">
        <f t="shared" si="35"/>
        <v>945.34744510725272</v>
      </c>
      <c r="AB88" s="118">
        <f t="shared" si="35"/>
        <v>1018.6662655808807</v>
      </c>
      <c r="AC88" s="118">
        <f t="shared" si="35"/>
        <v>1119.3738314316574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(IF($B$3=Base_Cenarios!$A$3,Base_Cenarios!G43,(IF('Cenario_B.2.3'!$B$3=Base_Cenarios!$Q$3,Base_Cenarios!W43,Base_Cenarios!AM43))))*12.1667</f>
        <v>8580.0235068493148</v>
      </c>
      <c r="C89" s="110">
        <f>(IF($B$3=Base_Cenarios!$A$3,Base_Cenarios!H43,(IF('Cenario_B.2.3'!$B$3=Base_Cenarios!$Q$3,Base_Cenarios!X43,Base_Cenarios!AN43))))*12.1667</f>
        <v>9023.7538941861894</v>
      </c>
      <c r="D89" s="110">
        <f>(IF($B$3=Base_Cenarios!$A$3,Base_Cenarios!I43,(IF('Cenario_B.2.3'!$B$3=Base_Cenarios!$Q$3,Base_Cenarios!Y43,Base_Cenarios!AO43))))*12.1667</f>
        <v>9417.3994067459153</v>
      </c>
      <c r="E89" s="110">
        <f>(IF($B$3=Base_Cenarios!$A$3,Base_Cenarios!J43,(IF('Cenario_B.2.3'!$B$3=Base_Cenarios!$Q$3,Base_Cenarios!Z43,Base_Cenarios!AP43))))*12.1667</f>
        <v>9903.0721169214885</v>
      </c>
      <c r="F89" s="112">
        <v>1</v>
      </c>
      <c r="G89" s="114">
        <f>IF($B$4=Base_Cenarios!$AW$5,Base_Cenarios!AX$5,(IF('Cenario_B.2.3'!$B$4=Base_Cenarios!$AW$6,Base_Cenarios!AX$6,Base_Cenarios!AX$7)))</f>
        <v>0.15</v>
      </c>
      <c r="H89" s="114">
        <f>IF($B$4=Base_Cenarios!$AW$5,Base_Cenarios!AY$5,(IF('Cenario_B.2.3'!$B$4=Base_Cenarios!$AW$6,Base_Cenarios!AY$6,Base_Cenarios!AY$7)))</f>
        <v>0.15584999999999999</v>
      </c>
      <c r="I89" s="114">
        <f>IF($B$4=Base_Cenarios!$AW$5,Base_Cenarios!AZ$5,(IF('Cenario_B.2.3'!$B$4=Base_Cenarios!$AW$6,Base_Cenarios!AZ$6,Base_Cenarios!AZ$7)))</f>
        <v>0.16192814999999999</v>
      </c>
      <c r="J89" s="114">
        <f>IF($B$4=Base_Cenarios!$AW$5,Base_Cenarios!BA$5,(IF('Cenario_B.2.3'!$B$4=Base_Cenarios!$AW$6,Base_Cenarios!BA$6,Base_Cenarios!BA$7)))</f>
        <v>0.16824334785</v>
      </c>
      <c r="K89" s="115">
        <v>0.75</v>
      </c>
      <c r="L89" s="116">
        <f>IF($B$4=Base_Cenarios!$AW$5,Base_Cenarios!AX$5,(IF('Cenario_B.2.3'!$B$4=Base_Cenarios!$AW$6,Base_Cenarios!AX$6,Base_Cenarios!AX$7)))</f>
        <v>0.15</v>
      </c>
      <c r="M89" s="116">
        <f>IF($B$4=Base_Cenarios!$AW$5,Base_Cenarios!AY$5,(IF('Cenario_B.2.3'!$B$4=Base_Cenarios!$AW$6,Base_Cenarios!AY$6,Base_Cenarios!AY$7)))</f>
        <v>0.15584999999999999</v>
      </c>
      <c r="N89" s="116">
        <f>IF($B$4=Base_Cenarios!$AW$5,Base_Cenarios!AZ$5,(IF('Cenario_B.2.3'!$B$4=Base_Cenarios!$AW$6,Base_Cenarios!AZ$6,Base_Cenarios!AZ$7)))</f>
        <v>0.16192814999999999</v>
      </c>
      <c r="O89" s="116">
        <f>IF($B$4=Base_Cenarios!$AW$5,Base_Cenarios!BA$5,(IF('Cenario_B.2.3'!$B$4=Base_Cenarios!$AW$6,Base_Cenarios!BA$6,Base_Cenarios!BA$7)))</f>
        <v>0.16824334785</v>
      </c>
      <c r="P89" s="153">
        <v>1</v>
      </c>
      <c r="Q89" s="154">
        <v>0.5</v>
      </c>
      <c r="R89" s="118">
        <f t="shared" si="33"/>
        <v>1287.0035260273971</v>
      </c>
      <c r="S89" s="118">
        <f t="shared" si="33"/>
        <v>1406.3520444089174</v>
      </c>
      <c r="T89" s="118">
        <f t="shared" si="33"/>
        <v>1524.9420637454634</v>
      </c>
      <c r="U89" s="118">
        <f t="shared" si="33"/>
        <v>1666.1260069508578</v>
      </c>
      <c r="V89" s="118">
        <f t="shared" si="36"/>
        <v>965.25264452054796</v>
      </c>
      <c r="W89" s="118">
        <f t="shared" si="34"/>
        <v>1054.7640333066881</v>
      </c>
      <c r="X89" s="118">
        <f t="shared" si="34"/>
        <v>1143.7065478090976</v>
      </c>
      <c r="Y89" s="118">
        <f t="shared" si="34"/>
        <v>1249.5945052131435</v>
      </c>
      <c r="Z89" s="118">
        <f t="shared" si="35"/>
        <v>1126.1280852739726</v>
      </c>
      <c r="AA89" s="118">
        <f t="shared" si="35"/>
        <v>1230.5580388578028</v>
      </c>
      <c r="AB89" s="118">
        <f t="shared" si="35"/>
        <v>1334.3243057772806</v>
      </c>
      <c r="AC89" s="118">
        <f t="shared" si="35"/>
        <v>1457.8602560820007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(IF($B$3=Base_Cenarios!$A$3,Base_Cenarios!G48,(IF('Cenario_B.2.3'!$B$3=Base_Cenarios!$Q$3,Base_Cenarios!W48,Base_Cenarios!AM48))))*12.1667</f>
        <v>0</v>
      </c>
      <c r="C96" s="111">
        <f>(IF($B$3=Base_Cenarios!$A$3,Base_Cenarios!H48,(IF('Cenario_B.2.3'!$B$3=Base_Cenarios!$Q$3,Base_Cenarios!X48,Base_Cenarios!AN48))))*12.1667</f>
        <v>0</v>
      </c>
      <c r="D96" s="111">
        <f>(IF($B$3=Base_Cenarios!$A$3,Base_Cenarios!I48,(IF('Cenario_B.2.3'!$B$3=Base_Cenarios!$Q$3,Base_Cenarios!Y48,Base_Cenarios!AO48))))*12.1667</f>
        <v>0</v>
      </c>
      <c r="E96" s="111">
        <f>(IF($B$3=Base_Cenarios!$A$3,Base_Cenarios!J48,(IF('Cenario_B.2.3'!$B$3=Base_Cenarios!$Q$3,Base_Cenarios!Z48,Base_Cenarios!AP48))))*12.1667</f>
        <v>0</v>
      </c>
      <c r="F96" s="112">
        <v>1</v>
      </c>
      <c r="G96" s="114">
        <f>IF($B$4=Base_Cenarios!$AW$5,Base_Cenarios!AX$5,(IF('Cenario_B.2.3'!$B$4=Base_Cenarios!$AW$6,Base_Cenarios!AX$6,Base_Cenarios!AX$7)))</f>
        <v>0.15</v>
      </c>
      <c r="H96" s="114">
        <f>IF($B$4=Base_Cenarios!$AW$5,Base_Cenarios!AY$5,(IF('Cenario_B.2.3'!$B$4=Base_Cenarios!$AW$6,Base_Cenarios!AY$6,Base_Cenarios!AY$7)))</f>
        <v>0.15584999999999999</v>
      </c>
      <c r="I96" s="114">
        <f>IF($B$4=Base_Cenarios!$AW$5,Base_Cenarios!AZ$5,(IF('Cenario_B.2.3'!$B$4=Base_Cenarios!$AW$6,Base_Cenarios!AZ$6,Base_Cenarios!AZ$7)))</f>
        <v>0.16192814999999999</v>
      </c>
      <c r="J96" s="114">
        <f>IF($B$4=Base_Cenarios!$AW$5,Base_Cenarios!BA$5,(IF('Cenario_B.2.3'!$B$4=Base_Cenarios!$AW$6,Base_Cenarios!BA$6,Base_Cenarios!BA$7)))</f>
        <v>0.16824334785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IF($B$4=Base_Cenarios!$AW$5,Base_Cenarios!AX$5,(IF('Cenario_B.2.3'!$B$4=Base_Cenarios!$AW$6,Base_Cenarios!AX$6,Base_Cenarios!AX$7)))</f>
        <v>0.15</v>
      </c>
      <c r="T96" s="116">
        <f>IF($B$4=Base_Cenarios!$AW$5,Base_Cenarios!AY$5,(IF('Cenario_B.2.3'!$B$4=Base_Cenarios!$AW$6,Base_Cenarios!AY$6,Base_Cenarios!AY$7)))</f>
        <v>0.15584999999999999</v>
      </c>
      <c r="U96" s="116">
        <f>IF($B$4=Base_Cenarios!$AW$5,Base_Cenarios!AZ$5,(IF('Cenario_B.2.3'!$B$4=Base_Cenarios!$AW$6,Base_Cenarios!AZ$6,Base_Cenarios!AZ$7)))</f>
        <v>0.16192814999999999</v>
      </c>
      <c r="V96" s="116">
        <f>IF($B$4=Base_Cenarios!$AW$5,Base_Cenarios!BA$5,(IF('Cenario_B.2.3'!$B$4=Base_Cenarios!$AW$6,Base_Cenarios!BA$6,Base_Cenarios!BA$7)))</f>
        <v>0.16824334785</v>
      </c>
      <c r="W96" s="141">
        <f>(IF($B$3=Base_Cenarios!$A$3,Base_Cenarios!L48,(IF('Cenario_B.2.3'!$B$3=Base_Cenarios!$Q$3,Base_Cenarios!AB48,Base_Cenarios!AR48))))*12</f>
        <v>0</v>
      </c>
      <c r="X96" s="141">
        <f>(IF($B$3=Base_Cenarios!$A$3,Base_Cenarios!M48,(IF('Cenario_B.2.3'!$B$3=Base_Cenarios!$Q$3,Base_Cenarios!AC48,Base_Cenarios!AS48))))*12</f>
        <v>0</v>
      </c>
      <c r="Y96" s="141">
        <f>(IF($B$3=Base_Cenarios!$A$3,Base_Cenarios!N48,(IF('Cenario_B.2.3'!$B$3=Base_Cenarios!$Q$3,Base_Cenarios!AD48,Base_Cenarios!AT48))))*12</f>
        <v>0</v>
      </c>
      <c r="Z96" s="141">
        <f>(IF($B$3=Base_Cenarios!$A$3,Base_Cenarios!O48,(IF('Cenario_B.2.3'!$B$3=Base_Cenarios!$Q$3,Base_Cenarios!AE48,Base_Cenarios!AU48))))*12</f>
        <v>0</v>
      </c>
      <c r="AA96" s="150">
        <f>IF($B$4=Base_Cenarios!$AW$5,Base_Cenarios!AX$5,(IF('Cenario_B.2.3'!$B$4=Base_Cenarios!$AW$6,Base_Cenarios!AX$6,Base_Cenarios!AX$7)))</f>
        <v>0.15</v>
      </c>
      <c r="AB96" s="150">
        <f>IF($B$4=Base_Cenarios!$AW$5,Base_Cenarios!AY$5,(IF('Cenario_B.2.3'!$B$4=Base_Cenarios!$AW$6,Base_Cenarios!AY$6,Base_Cenarios!AY$7)))</f>
        <v>0.15584999999999999</v>
      </c>
      <c r="AC96" s="150">
        <f>IF($B$4=Base_Cenarios!$AW$5,Base_Cenarios!AZ$5,(IF('Cenario_B.2.3'!$B$4=Base_Cenarios!$AW$6,Base_Cenarios!AZ$6,Base_Cenarios!AZ$7)))</f>
        <v>0.16192814999999999</v>
      </c>
      <c r="AD96" s="150">
        <f>IF($B$4=Base_Cenarios!$AW$5,Base_Cenarios!BA$5,(IF('Cenario_B.2.3'!$B$4=Base_Cenarios!$AW$6,Base_Cenarios!BA$6,Base_Cenarios!BA$7)))</f>
        <v>0.16824334785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(IF($B$3=Base_Cenarios!$A$3,Base_Cenarios!G49,(IF('Cenario_B.2.3'!$B$3=Base_Cenarios!$Q$3,Base_Cenarios!W49,Base_Cenarios!AM49))))*12.1667</f>
        <v>0</v>
      </c>
      <c r="C97" s="111">
        <f>(IF($B$3=Base_Cenarios!$A$3,Base_Cenarios!H49,(IF('Cenario_B.2.3'!$B$3=Base_Cenarios!$Q$3,Base_Cenarios!X49,Base_Cenarios!AN49))))*12.1667</f>
        <v>0</v>
      </c>
      <c r="D97" s="111">
        <f>(IF($B$3=Base_Cenarios!$A$3,Base_Cenarios!I49,(IF('Cenario_B.2.3'!$B$3=Base_Cenarios!$Q$3,Base_Cenarios!Y49,Base_Cenarios!AO49))))*12.1667</f>
        <v>0</v>
      </c>
      <c r="E97" s="111">
        <f>(IF($B$3=Base_Cenarios!$A$3,Base_Cenarios!J49,(IF('Cenario_B.2.3'!$B$3=Base_Cenarios!$Q$3,Base_Cenarios!Z49,Base_Cenarios!AP49))))*12.1667</f>
        <v>0</v>
      </c>
      <c r="F97" s="112">
        <v>1</v>
      </c>
      <c r="G97" s="114">
        <f>IF($B$4=Base_Cenarios!$AW$5,Base_Cenarios!AX$5,(IF('Cenario_B.2.3'!$B$4=Base_Cenarios!$AW$6,Base_Cenarios!AX$6,Base_Cenarios!AX$7)))</f>
        <v>0.15</v>
      </c>
      <c r="H97" s="114">
        <f>IF($B$4=Base_Cenarios!$AW$5,Base_Cenarios!AY$5,(IF('Cenario_B.2.3'!$B$4=Base_Cenarios!$AW$6,Base_Cenarios!AY$6,Base_Cenarios!AY$7)))</f>
        <v>0.15584999999999999</v>
      </c>
      <c r="I97" s="114">
        <f>IF($B$4=Base_Cenarios!$AW$5,Base_Cenarios!AZ$5,(IF('Cenario_B.2.3'!$B$4=Base_Cenarios!$AW$6,Base_Cenarios!AZ$6,Base_Cenarios!AZ$7)))</f>
        <v>0.16192814999999999</v>
      </c>
      <c r="J97" s="114">
        <f>IF($B$4=Base_Cenarios!$AW$5,Base_Cenarios!BA$5,(IF('Cenario_B.2.3'!$B$4=Base_Cenarios!$AW$6,Base_Cenarios!BA$6,Base_Cenarios!BA$7)))</f>
        <v>0.16824334785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IF($B$4=Base_Cenarios!$AW$5,Base_Cenarios!AX$5,(IF('Cenario_B.2.3'!$B$4=Base_Cenarios!$AW$6,Base_Cenarios!AX$6,Base_Cenarios!AX$7)))</f>
        <v>0.15</v>
      </c>
      <c r="T97" s="116">
        <f>IF($B$4=Base_Cenarios!$AW$5,Base_Cenarios!AY$5,(IF('Cenario_B.2.3'!$B$4=Base_Cenarios!$AW$6,Base_Cenarios!AY$6,Base_Cenarios!AY$7)))</f>
        <v>0.15584999999999999</v>
      </c>
      <c r="U97" s="116">
        <f>IF($B$4=Base_Cenarios!$AW$5,Base_Cenarios!AZ$5,(IF('Cenario_B.2.3'!$B$4=Base_Cenarios!$AW$6,Base_Cenarios!AZ$6,Base_Cenarios!AZ$7)))</f>
        <v>0.16192814999999999</v>
      </c>
      <c r="V97" s="116">
        <f>IF($B$4=Base_Cenarios!$AW$5,Base_Cenarios!BA$5,(IF('Cenario_B.2.3'!$B$4=Base_Cenarios!$AW$6,Base_Cenarios!BA$6,Base_Cenarios!BA$7)))</f>
        <v>0.16824334785</v>
      </c>
      <c r="W97" s="141">
        <f>(IF($B$3=Base_Cenarios!$A$3,Base_Cenarios!L49,(IF('Cenario_B.2.3'!$B$3=Base_Cenarios!$Q$3,Base_Cenarios!AB49,Base_Cenarios!AR49))))*12</f>
        <v>0</v>
      </c>
      <c r="X97" s="141">
        <f>(IF($B$3=Base_Cenarios!$A$3,Base_Cenarios!M49,(IF('Cenario_B.2.3'!$B$3=Base_Cenarios!$Q$3,Base_Cenarios!AC49,Base_Cenarios!AS49))))*12</f>
        <v>0</v>
      </c>
      <c r="Y97" s="141">
        <f>(IF($B$3=Base_Cenarios!$A$3,Base_Cenarios!N49,(IF('Cenario_B.2.3'!$B$3=Base_Cenarios!$Q$3,Base_Cenarios!AD49,Base_Cenarios!AT49))))*12</f>
        <v>0</v>
      </c>
      <c r="Z97" s="141">
        <f>(IF($B$3=Base_Cenarios!$A$3,Base_Cenarios!O49,(IF('Cenario_B.2.3'!$B$3=Base_Cenarios!$Q$3,Base_Cenarios!AE49,Base_Cenarios!AU49))))*12</f>
        <v>0</v>
      </c>
      <c r="AA97" s="150">
        <f>IF($B$4=Base_Cenarios!$AW$5,Base_Cenarios!AX$5,(IF('Cenario_B.2.3'!$B$4=Base_Cenarios!$AW$6,Base_Cenarios!AX$6,Base_Cenarios!AX$7)))</f>
        <v>0.15</v>
      </c>
      <c r="AB97" s="150">
        <f>IF($B$4=Base_Cenarios!$AW$5,Base_Cenarios!AY$5,(IF('Cenario_B.2.3'!$B$4=Base_Cenarios!$AW$6,Base_Cenarios!AY$6,Base_Cenarios!AY$7)))</f>
        <v>0.15584999999999999</v>
      </c>
      <c r="AC97" s="150">
        <f>IF($B$4=Base_Cenarios!$AW$5,Base_Cenarios!AZ$5,(IF('Cenario_B.2.3'!$B$4=Base_Cenarios!$AW$6,Base_Cenarios!AZ$6,Base_Cenarios!AZ$7)))</f>
        <v>0.16192814999999999</v>
      </c>
      <c r="AD97" s="150">
        <f>IF($B$4=Base_Cenarios!$AW$5,Base_Cenarios!BA$5,(IF('Cenario_B.2.3'!$B$4=Base_Cenarios!$AW$6,Base_Cenarios!BA$6,Base_Cenarios!BA$7)))</f>
        <v>0.16824334785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(IF($B$3=Base_Cenarios!$A$3,Base_Cenarios!G50,(IF('Cenario_B.2.3'!$B$3=Base_Cenarios!$Q$3,Base_Cenarios!W50,Base_Cenarios!AM50))))*12.1667</f>
        <v>0</v>
      </c>
      <c r="C98" s="111">
        <f>(IF($B$3=Base_Cenarios!$A$3,Base_Cenarios!H50,(IF('Cenario_B.2.3'!$B$3=Base_Cenarios!$Q$3,Base_Cenarios!X50,Base_Cenarios!AN50))))*12.1667</f>
        <v>0</v>
      </c>
      <c r="D98" s="111">
        <f>(IF($B$3=Base_Cenarios!$A$3,Base_Cenarios!I50,(IF('Cenario_B.2.3'!$B$3=Base_Cenarios!$Q$3,Base_Cenarios!Y50,Base_Cenarios!AO50))))*12.1667</f>
        <v>0</v>
      </c>
      <c r="E98" s="111">
        <f>(IF($B$3=Base_Cenarios!$A$3,Base_Cenarios!J50,(IF('Cenario_B.2.3'!$B$3=Base_Cenarios!$Q$3,Base_Cenarios!Z50,Base_Cenarios!AP50))))*12.1667</f>
        <v>0</v>
      </c>
      <c r="F98" s="112">
        <v>1</v>
      </c>
      <c r="G98" s="114">
        <f>IF($B$4=Base_Cenarios!$AW$5,Base_Cenarios!AX$5,(IF('Cenario_B.2.3'!$B$4=Base_Cenarios!$AW$6,Base_Cenarios!AX$6,Base_Cenarios!AX$7)))</f>
        <v>0.15</v>
      </c>
      <c r="H98" s="114">
        <f>IF($B$4=Base_Cenarios!$AW$5,Base_Cenarios!AY$5,(IF('Cenario_B.2.3'!$B$4=Base_Cenarios!$AW$6,Base_Cenarios!AY$6,Base_Cenarios!AY$7)))</f>
        <v>0.15584999999999999</v>
      </c>
      <c r="I98" s="114">
        <f>IF($B$4=Base_Cenarios!$AW$5,Base_Cenarios!AZ$5,(IF('Cenario_B.2.3'!$B$4=Base_Cenarios!$AW$6,Base_Cenarios!AZ$6,Base_Cenarios!AZ$7)))</f>
        <v>0.16192814999999999</v>
      </c>
      <c r="J98" s="114">
        <f>IF($B$4=Base_Cenarios!$AW$5,Base_Cenarios!BA$5,(IF('Cenario_B.2.3'!$B$4=Base_Cenarios!$AW$6,Base_Cenarios!BA$6,Base_Cenarios!BA$7)))</f>
        <v>0.16824334785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IF($B$4=Base_Cenarios!$AW$5,Base_Cenarios!AX$5,(IF('Cenario_B.2.3'!$B$4=Base_Cenarios!$AW$6,Base_Cenarios!AX$6,Base_Cenarios!AX$7)))</f>
        <v>0.15</v>
      </c>
      <c r="T98" s="116">
        <f>IF($B$4=Base_Cenarios!$AW$5,Base_Cenarios!AY$5,(IF('Cenario_B.2.3'!$B$4=Base_Cenarios!$AW$6,Base_Cenarios!AY$6,Base_Cenarios!AY$7)))</f>
        <v>0.15584999999999999</v>
      </c>
      <c r="U98" s="116">
        <f>IF($B$4=Base_Cenarios!$AW$5,Base_Cenarios!AZ$5,(IF('Cenario_B.2.3'!$B$4=Base_Cenarios!$AW$6,Base_Cenarios!AZ$6,Base_Cenarios!AZ$7)))</f>
        <v>0.16192814999999999</v>
      </c>
      <c r="V98" s="116">
        <f>IF($B$4=Base_Cenarios!$AW$5,Base_Cenarios!BA$5,(IF('Cenario_B.2.3'!$B$4=Base_Cenarios!$AW$6,Base_Cenarios!BA$6,Base_Cenarios!BA$7)))</f>
        <v>0.16824334785</v>
      </c>
      <c r="W98" s="141">
        <f>(IF($B$3=Base_Cenarios!$A$3,Base_Cenarios!L50,(IF('Cenario_B.2.3'!$B$3=Base_Cenarios!$Q$3,Base_Cenarios!AB50,Base_Cenarios!AR50))))*12</f>
        <v>0</v>
      </c>
      <c r="X98" s="141">
        <f>(IF($B$3=Base_Cenarios!$A$3,Base_Cenarios!M50,(IF('Cenario_B.2.3'!$B$3=Base_Cenarios!$Q$3,Base_Cenarios!AC50,Base_Cenarios!AS50))))*12</f>
        <v>0</v>
      </c>
      <c r="Y98" s="141">
        <f>(IF($B$3=Base_Cenarios!$A$3,Base_Cenarios!N50,(IF('Cenario_B.2.3'!$B$3=Base_Cenarios!$Q$3,Base_Cenarios!AD50,Base_Cenarios!AT50))))*12</f>
        <v>0</v>
      </c>
      <c r="Z98" s="141">
        <f>(IF($B$3=Base_Cenarios!$A$3,Base_Cenarios!O50,(IF('Cenario_B.2.3'!$B$3=Base_Cenarios!$Q$3,Base_Cenarios!AE50,Base_Cenarios!AU50))))*12</f>
        <v>0</v>
      </c>
      <c r="AA98" s="150">
        <f>IF($B$4=Base_Cenarios!$AW$5,Base_Cenarios!AX$5,(IF('Cenario_B.2.3'!$B$4=Base_Cenarios!$AW$6,Base_Cenarios!AX$6,Base_Cenarios!AX$7)))</f>
        <v>0.15</v>
      </c>
      <c r="AB98" s="150">
        <f>IF($B$4=Base_Cenarios!$AW$5,Base_Cenarios!AY$5,(IF('Cenario_B.2.3'!$B$4=Base_Cenarios!$AW$6,Base_Cenarios!AY$6,Base_Cenarios!AY$7)))</f>
        <v>0.15584999999999999</v>
      </c>
      <c r="AC98" s="150">
        <f>IF($B$4=Base_Cenarios!$AW$5,Base_Cenarios!AZ$5,(IF('Cenario_B.2.3'!$B$4=Base_Cenarios!$AW$6,Base_Cenarios!AZ$6,Base_Cenarios!AZ$7)))</f>
        <v>0.16192814999999999</v>
      </c>
      <c r="AD98" s="150">
        <f>IF($B$4=Base_Cenarios!$AW$5,Base_Cenarios!BA$5,(IF('Cenario_B.2.3'!$B$4=Base_Cenarios!$AW$6,Base_Cenarios!BA$6,Base_Cenarios!BA$7)))</f>
        <v>0.16824334785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(IF($B$3=Base_Cenarios!$A$3,Base_Cenarios!G51,(IF('Cenario_B.2.3'!$B$3=Base_Cenarios!$Q$3,Base_Cenarios!W51,Base_Cenarios!AM51))))*12.1667</f>
        <v>64653621.132723287</v>
      </c>
      <c r="C99" s="111">
        <f>(IF($B$3=Base_Cenarios!$A$3,Base_Cenarios!H51,(IF('Cenario_B.2.3'!$B$3=Base_Cenarios!$Q$3,Base_Cenarios!X51,Base_Cenarios!AN51))))*12.1667</f>
        <v>55602114.174142033</v>
      </c>
      <c r="D99" s="111">
        <f>(IF($B$3=Base_Cenarios!$A$3,Base_Cenarios!I51,(IF('Cenario_B.2.3'!$B$3=Base_Cenarios!$Q$3,Base_Cenarios!Y51,Base_Cenarios!AO51))))*12.1667</f>
        <v>42257606.772347949</v>
      </c>
      <c r="E99" s="111">
        <f>(IF($B$3=Base_Cenarios!$A$3,Base_Cenarios!J51,(IF('Cenario_B.2.3'!$B$3=Base_Cenarios!$Q$3,Base_Cenarios!Z51,Base_Cenarios!AP51))))*12.1667</f>
        <v>31270629.011537477</v>
      </c>
      <c r="F99" s="112">
        <v>1</v>
      </c>
      <c r="G99" s="114">
        <f>IF($B$4=Base_Cenarios!$AW$5,Base_Cenarios!AX$5,(IF('Cenario_B.2.3'!$B$4=Base_Cenarios!$AW$6,Base_Cenarios!AX$6,Base_Cenarios!AX$7)))</f>
        <v>0.15</v>
      </c>
      <c r="H99" s="114">
        <f>IF($B$4=Base_Cenarios!$AW$5,Base_Cenarios!AY$5,(IF('Cenario_B.2.3'!$B$4=Base_Cenarios!$AW$6,Base_Cenarios!AY$6,Base_Cenarios!AY$7)))</f>
        <v>0.15584999999999999</v>
      </c>
      <c r="I99" s="114">
        <f>IF($B$4=Base_Cenarios!$AW$5,Base_Cenarios!AZ$5,(IF('Cenario_B.2.3'!$B$4=Base_Cenarios!$AW$6,Base_Cenarios!AZ$6,Base_Cenarios!AZ$7)))</f>
        <v>0.16192814999999999</v>
      </c>
      <c r="J99" s="114">
        <f>IF($B$4=Base_Cenarios!$AW$5,Base_Cenarios!BA$5,(IF('Cenario_B.2.3'!$B$4=Base_Cenarios!$AW$6,Base_Cenarios!BA$6,Base_Cenarios!BA$7)))</f>
        <v>0.16824334785</v>
      </c>
      <c r="K99" s="115">
        <f t="shared" si="37"/>
        <v>64653621.132723287</v>
      </c>
      <c r="L99" s="115">
        <f t="shared" si="37"/>
        <v>55602114.174142033</v>
      </c>
      <c r="M99" s="115">
        <f t="shared" si="37"/>
        <v>42257606.772347949</v>
      </c>
      <c r="N99" s="115">
        <f t="shared" si="37"/>
        <v>31270629.011537477</v>
      </c>
      <c r="O99" s="115">
        <f t="shared" si="43"/>
        <v>51722896.906178631</v>
      </c>
      <c r="P99" s="115">
        <f t="shared" si="38"/>
        <v>44481691.339313626</v>
      </c>
      <c r="Q99" s="115">
        <f t="shared" si="38"/>
        <v>33806085.41787836</v>
      </c>
      <c r="R99" s="115">
        <f t="shared" si="38"/>
        <v>25016503.209229983</v>
      </c>
      <c r="S99" s="116">
        <f>IF($B$4=Base_Cenarios!$AW$5,Base_Cenarios!AX$5,(IF('Cenario_B.2.3'!$B$4=Base_Cenarios!$AW$6,Base_Cenarios!AX$6,Base_Cenarios!AX$7)))</f>
        <v>0.15</v>
      </c>
      <c r="T99" s="116">
        <f>IF($B$4=Base_Cenarios!$AW$5,Base_Cenarios!AY$5,(IF('Cenario_B.2.3'!$B$4=Base_Cenarios!$AW$6,Base_Cenarios!AY$6,Base_Cenarios!AY$7)))</f>
        <v>0.15584999999999999</v>
      </c>
      <c r="U99" s="116">
        <f>IF($B$4=Base_Cenarios!$AW$5,Base_Cenarios!AZ$5,(IF('Cenario_B.2.3'!$B$4=Base_Cenarios!$AW$6,Base_Cenarios!AZ$6,Base_Cenarios!AZ$7)))</f>
        <v>0.16192814999999999</v>
      </c>
      <c r="V99" s="116">
        <f>IF($B$4=Base_Cenarios!$AW$5,Base_Cenarios!BA$5,(IF('Cenario_B.2.3'!$B$4=Base_Cenarios!$AW$6,Base_Cenarios!BA$6,Base_Cenarios!BA$7)))</f>
        <v>0.16824334785</v>
      </c>
      <c r="W99" s="141">
        <f>(IF($B$3=Base_Cenarios!$A$3,Base_Cenarios!L51,(IF('Cenario_B.2.3'!$B$3=Base_Cenarios!$Q$3,Base_Cenarios!AB51,Base_Cenarios!AR51))))*12</f>
        <v>8604525.9571199995</v>
      </c>
      <c r="X99" s="141">
        <f>(IF($B$3=Base_Cenarios!$A$3,Base_Cenarios!M51,(IF('Cenario_B.2.3'!$B$3=Base_Cenarios!$Q$3,Base_Cenarios!AC51,Base_Cenarios!AS51))))*12</f>
        <v>8604525.9571199995</v>
      </c>
      <c r="Y99" s="141">
        <f>(IF($B$3=Base_Cenarios!$A$3,Base_Cenarios!N51,(IF('Cenario_B.2.3'!$B$3=Base_Cenarios!$Q$3,Base_Cenarios!AD51,Base_Cenarios!AT51))))*12</f>
        <v>8604525.9571199995</v>
      </c>
      <c r="Z99" s="141">
        <f>(IF($B$3=Base_Cenarios!$A$3,Base_Cenarios!O51,(IF('Cenario_B.2.3'!$B$3=Base_Cenarios!$Q$3,Base_Cenarios!AE51,Base_Cenarios!AU51))))*12</f>
        <v>8604525.9571199995</v>
      </c>
      <c r="AA99" s="150">
        <f>IF($B$4=Base_Cenarios!$AW$5,Base_Cenarios!AX$5,(IF('Cenario_B.2.3'!$B$4=Base_Cenarios!$AW$6,Base_Cenarios!AX$6,Base_Cenarios!AX$7)))</f>
        <v>0.15</v>
      </c>
      <c r="AB99" s="150">
        <f>IF($B$4=Base_Cenarios!$AW$5,Base_Cenarios!AY$5,(IF('Cenario_B.2.3'!$B$4=Base_Cenarios!$AW$6,Base_Cenarios!AY$6,Base_Cenarios!AY$7)))</f>
        <v>0.15584999999999999</v>
      </c>
      <c r="AC99" s="150">
        <f>IF($B$4=Base_Cenarios!$AW$5,Base_Cenarios!AZ$5,(IF('Cenario_B.2.3'!$B$4=Base_Cenarios!$AW$6,Base_Cenarios!AZ$6,Base_Cenarios!AZ$7)))</f>
        <v>0.16192814999999999</v>
      </c>
      <c r="AD99" s="150">
        <f>IF($B$4=Base_Cenarios!$AW$5,Base_Cenarios!BA$5,(IF('Cenario_B.2.3'!$B$4=Base_Cenarios!$AW$6,Base_Cenarios!BA$6,Base_Cenarios!BA$7)))</f>
        <v>0.16824334785</v>
      </c>
      <c r="AE99" s="149">
        <v>1</v>
      </c>
      <c r="AF99" s="118">
        <f t="shared" si="39"/>
        <v>9698043.1699084919</v>
      </c>
      <c r="AG99" s="118">
        <f t="shared" si="39"/>
        <v>8665589.4940400347</v>
      </c>
      <c r="AH99" s="118">
        <f t="shared" si="39"/>
        <v>6842696.0880737742</v>
      </c>
      <c r="AI99" s="118">
        <f t="shared" si="39"/>
        <v>5261075.3142764019</v>
      </c>
      <c r="AJ99" s="118">
        <f>IF(K99&gt;0,(K99-O99)*S99*(B99/K99),0)</f>
        <v>1939608.6339816982</v>
      </c>
      <c r="AK99" s="118">
        <f t="shared" si="40"/>
        <v>1733117.8988080071</v>
      </c>
      <c r="AL99" s="118">
        <f t="shared" si="40"/>
        <v>1368539.2176147548</v>
      </c>
      <c r="AM99" s="118">
        <f t="shared" si="40"/>
        <v>1052215.06285528</v>
      </c>
      <c r="AN99" s="118">
        <f t="shared" si="44"/>
        <v>1290678.8935679998</v>
      </c>
      <c r="AO99" s="118">
        <f t="shared" si="41"/>
        <v>1341015.3704171518</v>
      </c>
      <c r="AP99" s="118">
        <f t="shared" si="41"/>
        <v>1393314.9698634208</v>
      </c>
      <c r="AQ99" s="118">
        <f t="shared" si="41"/>
        <v>1447654.2536880942</v>
      </c>
      <c r="AR99" s="118">
        <f t="shared" si="42"/>
        <v>12928330.697458189</v>
      </c>
      <c r="AS99" s="118">
        <f t="shared" si="42"/>
        <v>11739722.763265193</v>
      </c>
      <c r="AT99" s="118">
        <f t="shared" si="42"/>
        <v>9604550.2755519506</v>
      </c>
      <c r="AU99" s="118">
        <f t="shared" si="42"/>
        <v>7760944.6308197761</v>
      </c>
    </row>
    <row r="100" spans="1:47">
      <c r="A100" s="87" t="s">
        <v>15</v>
      </c>
      <c r="B100" s="111">
        <f>(IF($B$3=Base_Cenarios!$A$3,Base_Cenarios!G52,(IF('Cenario_B.2.3'!$B$3=Base_Cenarios!$Q$3,Base_Cenarios!W52,Base_Cenarios!AM52))))*12.1667</f>
        <v>0</v>
      </c>
      <c r="C100" s="111">
        <f>(IF($B$3=Base_Cenarios!$A$3,Base_Cenarios!H52,(IF('Cenario_B.2.3'!$B$3=Base_Cenarios!$Q$3,Base_Cenarios!X52,Base_Cenarios!AN52))))*12.1667</f>
        <v>0</v>
      </c>
      <c r="D100" s="111">
        <f>(IF($B$3=Base_Cenarios!$A$3,Base_Cenarios!I52,(IF('Cenario_B.2.3'!$B$3=Base_Cenarios!$Q$3,Base_Cenarios!Y52,Base_Cenarios!AO52))))*12.1667</f>
        <v>0</v>
      </c>
      <c r="E100" s="111">
        <f>(IF($B$3=Base_Cenarios!$A$3,Base_Cenarios!J52,(IF('Cenario_B.2.3'!$B$3=Base_Cenarios!$Q$3,Base_Cenarios!Z52,Base_Cenarios!AP52))))*12.1667</f>
        <v>0</v>
      </c>
      <c r="F100" s="112">
        <v>1</v>
      </c>
      <c r="G100" s="114">
        <f>IF($B$4=Base_Cenarios!$AW$5,Base_Cenarios!AX$5,(IF('Cenario_B.2.3'!$B$4=Base_Cenarios!$AW$6,Base_Cenarios!AX$6,Base_Cenarios!AX$7)))</f>
        <v>0.15</v>
      </c>
      <c r="H100" s="114">
        <f>IF($B$4=Base_Cenarios!$AW$5,Base_Cenarios!AY$5,(IF('Cenario_B.2.3'!$B$4=Base_Cenarios!$AW$6,Base_Cenarios!AY$6,Base_Cenarios!AY$7)))</f>
        <v>0.15584999999999999</v>
      </c>
      <c r="I100" s="114">
        <f>IF($B$4=Base_Cenarios!$AW$5,Base_Cenarios!AZ$5,(IF('Cenario_B.2.3'!$B$4=Base_Cenarios!$AW$6,Base_Cenarios!AZ$6,Base_Cenarios!AZ$7)))</f>
        <v>0.16192814999999999</v>
      </c>
      <c r="J100" s="114">
        <f>IF($B$4=Base_Cenarios!$AW$5,Base_Cenarios!BA$5,(IF('Cenario_B.2.3'!$B$4=Base_Cenarios!$AW$6,Base_Cenarios!BA$6,Base_Cenarios!BA$7)))</f>
        <v>0.16824334785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IF($B$4=Base_Cenarios!$AW$5,Base_Cenarios!AX$5,(IF('Cenario_B.2.3'!$B$4=Base_Cenarios!$AW$6,Base_Cenarios!AX$6,Base_Cenarios!AX$7)))</f>
        <v>0.15</v>
      </c>
      <c r="T100" s="116">
        <f>IF($B$4=Base_Cenarios!$AW$5,Base_Cenarios!AY$5,(IF('Cenario_B.2.3'!$B$4=Base_Cenarios!$AW$6,Base_Cenarios!AY$6,Base_Cenarios!AY$7)))</f>
        <v>0.15584999999999999</v>
      </c>
      <c r="U100" s="116">
        <f>IF($B$4=Base_Cenarios!$AW$5,Base_Cenarios!AZ$5,(IF('Cenario_B.2.3'!$B$4=Base_Cenarios!$AW$6,Base_Cenarios!AZ$6,Base_Cenarios!AZ$7)))</f>
        <v>0.16192814999999999</v>
      </c>
      <c r="V100" s="116">
        <f>IF($B$4=Base_Cenarios!$AW$5,Base_Cenarios!BA$5,(IF('Cenario_B.2.3'!$B$4=Base_Cenarios!$AW$6,Base_Cenarios!BA$6,Base_Cenarios!BA$7)))</f>
        <v>0.16824334785</v>
      </c>
      <c r="W100" s="141">
        <f>(IF($B$3=Base_Cenarios!$A$3,Base_Cenarios!L52,(IF('Cenario_B.2.3'!$B$3=Base_Cenarios!$Q$3,Base_Cenarios!AB52,Base_Cenarios!AR52))))*12</f>
        <v>0</v>
      </c>
      <c r="X100" s="141">
        <f>(IF($B$3=Base_Cenarios!$A$3,Base_Cenarios!M52,(IF('Cenario_B.2.3'!$B$3=Base_Cenarios!$Q$3,Base_Cenarios!AC52,Base_Cenarios!AS52))))*12</f>
        <v>0</v>
      </c>
      <c r="Y100" s="141">
        <f>(IF($B$3=Base_Cenarios!$A$3,Base_Cenarios!N52,(IF('Cenario_B.2.3'!$B$3=Base_Cenarios!$Q$3,Base_Cenarios!AD52,Base_Cenarios!AT52))))*12</f>
        <v>0</v>
      </c>
      <c r="Z100" s="141">
        <f>(IF($B$3=Base_Cenarios!$A$3,Base_Cenarios!O52,(IF('Cenario_B.2.3'!$B$3=Base_Cenarios!$Q$3,Base_Cenarios!AE52,Base_Cenarios!AU52))))*12</f>
        <v>0</v>
      </c>
      <c r="AA100" s="150">
        <f>IF($B$4=Base_Cenarios!$AW$5,Base_Cenarios!AX$5,(IF('Cenario_B.2.3'!$B$4=Base_Cenarios!$AW$6,Base_Cenarios!AX$6,Base_Cenarios!AX$7)))</f>
        <v>0.15</v>
      </c>
      <c r="AB100" s="150">
        <f>IF($B$4=Base_Cenarios!$AW$5,Base_Cenarios!AY$5,(IF('Cenario_B.2.3'!$B$4=Base_Cenarios!$AW$6,Base_Cenarios!AY$6,Base_Cenarios!AY$7)))</f>
        <v>0.15584999999999999</v>
      </c>
      <c r="AC100" s="150">
        <f>IF($B$4=Base_Cenarios!$AW$5,Base_Cenarios!AZ$5,(IF('Cenario_B.2.3'!$B$4=Base_Cenarios!$AW$6,Base_Cenarios!AZ$6,Base_Cenarios!AZ$7)))</f>
        <v>0.16192814999999999</v>
      </c>
      <c r="AD100" s="150">
        <f>IF($B$4=Base_Cenarios!$AW$5,Base_Cenarios!BA$5,(IF('Cenario_B.2.3'!$B$4=Base_Cenarios!$AW$6,Base_Cenarios!BA$6,Base_Cenarios!BA$7)))</f>
        <v>0.16824334785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(IF($B$3=Base_Cenarios!$A$3,Base_Cenarios!G53,(IF('Cenario_B.2.3'!$B$3=Base_Cenarios!$Q$3,Base_Cenarios!W53,Base_Cenarios!AM53))))*12.1667</f>
        <v>0</v>
      </c>
      <c r="C101" s="111">
        <f>(IF($B$3=Base_Cenarios!$A$3,Base_Cenarios!H53,(IF('Cenario_B.2.3'!$B$3=Base_Cenarios!$Q$3,Base_Cenarios!X53,Base_Cenarios!AN53))))*12.1667</f>
        <v>0</v>
      </c>
      <c r="D101" s="111">
        <f>(IF($B$3=Base_Cenarios!$A$3,Base_Cenarios!I53,(IF('Cenario_B.2.3'!$B$3=Base_Cenarios!$Q$3,Base_Cenarios!Y53,Base_Cenarios!AO53))))*12.1667</f>
        <v>0</v>
      </c>
      <c r="E101" s="111">
        <f>(IF($B$3=Base_Cenarios!$A$3,Base_Cenarios!J53,(IF('Cenario_B.2.3'!$B$3=Base_Cenarios!$Q$3,Base_Cenarios!Z53,Base_Cenarios!AP53))))*12.1667</f>
        <v>0</v>
      </c>
      <c r="F101" s="112">
        <v>1</v>
      </c>
      <c r="G101" s="114">
        <f>IF($B$4=Base_Cenarios!$AW$5,Base_Cenarios!AX$5,(IF('Cenario_B.2.3'!$B$4=Base_Cenarios!$AW$6,Base_Cenarios!AX$6,Base_Cenarios!AX$7)))</f>
        <v>0.15</v>
      </c>
      <c r="H101" s="114">
        <f>IF($B$4=Base_Cenarios!$AW$5,Base_Cenarios!AY$5,(IF('Cenario_B.2.3'!$B$4=Base_Cenarios!$AW$6,Base_Cenarios!AY$6,Base_Cenarios!AY$7)))</f>
        <v>0.15584999999999999</v>
      </c>
      <c r="I101" s="114">
        <f>IF($B$4=Base_Cenarios!$AW$5,Base_Cenarios!AZ$5,(IF('Cenario_B.2.3'!$B$4=Base_Cenarios!$AW$6,Base_Cenarios!AZ$6,Base_Cenarios!AZ$7)))</f>
        <v>0.16192814999999999</v>
      </c>
      <c r="J101" s="114">
        <f>IF($B$4=Base_Cenarios!$AW$5,Base_Cenarios!BA$5,(IF('Cenario_B.2.3'!$B$4=Base_Cenarios!$AW$6,Base_Cenarios!BA$6,Base_Cenarios!BA$7)))</f>
        <v>0.16824334785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IF($B$4=Base_Cenarios!$AW$5,Base_Cenarios!AX$5,(IF('Cenario_B.2.3'!$B$4=Base_Cenarios!$AW$6,Base_Cenarios!AX$6,Base_Cenarios!AX$7)))</f>
        <v>0.15</v>
      </c>
      <c r="T101" s="116">
        <f>IF($B$4=Base_Cenarios!$AW$5,Base_Cenarios!AY$5,(IF('Cenario_B.2.3'!$B$4=Base_Cenarios!$AW$6,Base_Cenarios!AY$6,Base_Cenarios!AY$7)))</f>
        <v>0.15584999999999999</v>
      </c>
      <c r="U101" s="116">
        <f>IF($B$4=Base_Cenarios!$AW$5,Base_Cenarios!AZ$5,(IF('Cenario_B.2.3'!$B$4=Base_Cenarios!$AW$6,Base_Cenarios!AZ$6,Base_Cenarios!AZ$7)))</f>
        <v>0.16192814999999999</v>
      </c>
      <c r="V101" s="116">
        <f>IF($B$4=Base_Cenarios!$AW$5,Base_Cenarios!BA$5,(IF('Cenario_B.2.3'!$B$4=Base_Cenarios!$AW$6,Base_Cenarios!BA$6,Base_Cenarios!BA$7)))</f>
        <v>0.16824334785</v>
      </c>
      <c r="W101" s="141">
        <f>(IF($B$3=Base_Cenarios!$A$3,Base_Cenarios!L53,(IF('Cenario_B.2.3'!$B$3=Base_Cenarios!$Q$3,Base_Cenarios!AB53,Base_Cenarios!AR53))))*12</f>
        <v>0</v>
      </c>
      <c r="X101" s="141">
        <f>(IF($B$3=Base_Cenarios!$A$3,Base_Cenarios!M53,(IF('Cenario_B.2.3'!$B$3=Base_Cenarios!$Q$3,Base_Cenarios!AC53,Base_Cenarios!AS53))))*12</f>
        <v>0</v>
      </c>
      <c r="Y101" s="141">
        <f>(IF($B$3=Base_Cenarios!$A$3,Base_Cenarios!N53,(IF('Cenario_B.2.3'!$B$3=Base_Cenarios!$Q$3,Base_Cenarios!AD53,Base_Cenarios!AT53))))*12</f>
        <v>0</v>
      </c>
      <c r="Z101" s="141">
        <f>(IF($B$3=Base_Cenarios!$A$3,Base_Cenarios!O53,(IF('Cenario_B.2.3'!$B$3=Base_Cenarios!$Q$3,Base_Cenarios!AE53,Base_Cenarios!AU53))))*12</f>
        <v>0</v>
      </c>
      <c r="AA101" s="150">
        <f>IF($B$4=Base_Cenarios!$AW$5,Base_Cenarios!AX$5,(IF('Cenario_B.2.3'!$B$4=Base_Cenarios!$AW$6,Base_Cenarios!AX$6,Base_Cenarios!AX$7)))</f>
        <v>0.15</v>
      </c>
      <c r="AB101" s="150">
        <f>IF($B$4=Base_Cenarios!$AW$5,Base_Cenarios!AY$5,(IF('Cenario_B.2.3'!$B$4=Base_Cenarios!$AW$6,Base_Cenarios!AY$6,Base_Cenarios!AY$7)))</f>
        <v>0.15584999999999999</v>
      </c>
      <c r="AC101" s="150">
        <f>IF($B$4=Base_Cenarios!$AW$5,Base_Cenarios!AZ$5,(IF('Cenario_B.2.3'!$B$4=Base_Cenarios!$AW$6,Base_Cenarios!AZ$6,Base_Cenarios!AZ$7)))</f>
        <v>0.16192814999999999</v>
      </c>
      <c r="AD101" s="150">
        <f>IF($B$4=Base_Cenarios!$AW$5,Base_Cenarios!BA$5,(IF('Cenario_B.2.3'!$B$4=Base_Cenarios!$AW$6,Base_Cenarios!BA$6,Base_Cenarios!BA$7)))</f>
        <v>0.16824334785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9698043.1699084919</v>
      </c>
      <c r="AH102" s="132">
        <f t="shared" si="46"/>
        <v>8665589.4940400347</v>
      </c>
      <c r="AI102" s="132">
        <f t="shared" si="46"/>
        <v>6842696.0880737742</v>
      </c>
      <c r="AJ102" s="132">
        <f t="shared" si="46"/>
        <v>5261075.3142764019</v>
      </c>
      <c r="AK102" s="132">
        <f t="shared" si="46"/>
        <v>1939608.6339816982</v>
      </c>
      <c r="AL102" s="132">
        <f t="shared" si="46"/>
        <v>1733117.8988080071</v>
      </c>
      <c r="AM102" s="132">
        <f t="shared" si="46"/>
        <v>1368539.2176147548</v>
      </c>
      <c r="AN102" s="132">
        <f t="shared" si="46"/>
        <v>1052215.06285528</v>
      </c>
      <c r="AO102" s="132">
        <f t="shared" si="46"/>
        <v>1290678.8935679998</v>
      </c>
      <c r="AP102" s="132">
        <f t="shared" si="46"/>
        <v>1341015.3704171518</v>
      </c>
      <c r="AQ102" s="132">
        <f t="shared" si="46"/>
        <v>1393314.9698634208</v>
      </c>
      <c r="AR102" s="132">
        <f t="shared" si="46"/>
        <v>1447654.2536880942</v>
      </c>
      <c r="AS102" s="132">
        <f t="shared" si="46"/>
        <v>12928330.697458189</v>
      </c>
      <c r="AT102" s="132">
        <f t="shared" si="46"/>
        <v>11739722.763265193</v>
      </c>
      <c r="AU102" s="132">
        <f t="shared" si="46"/>
        <v>9604550.2755519506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showDropDown="1" showInputMessage="1" showErrorMessage="1" sqref="E4:G4" xr:uid="{0264CE37-570B-469A-AE8D-2713B8DB1323}"/>
    <dataValidation type="list" allowBlank="1" showInputMessage="1" showErrorMessage="1" sqref="B3:D3" xr:uid="{AFD4482F-A2F9-4249-975D-C58E70C8C52A}">
      <formula1>"Situação 1,Situação 2,Situação 3"</formula1>
    </dataValidation>
    <dataValidation type="list" allowBlank="1" showInputMessage="1" showErrorMessage="1" sqref="B4:D4" xr:uid="{4560E9DE-C805-452C-A4BF-F1C88A32F07D}">
      <formula1>"PPU 1,PPU 2,PPU 3"</formula1>
    </dataValidation>
    <dataValidation type="list" allowBlank="1" showInputMessage="1" showErrorMessage="1" sqref="E3:F3" xr:uid="{626944FD-AB3C-4E99-B706-76A408969FE7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C3E3-0C73-4383-B09B-F2F39E2687CB}">
  <dimension ref="A1:BA102"/>
  <sheetViews>
    <sheetView zoomScale="80" zoomScaleNormal="80" workbookViewId="0">
      <selection activeCell="B4" sqref="B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82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1.6777679999999999</v>
      </c>
      <c r="K9" s="130">
        <f t="shared" ref="K9:M14" si="2">AS72</f>
        <v>1.9294331999999998</v>
      </c>
      <c r="L9" s="130">
        <f t="shared" si="2"/>
        <v>2.2188481799999997</v>
      </c>
      <c r="M9" s="130">
        <f t="shared" si="2"/>
        <v>3.9759837992393354</v>
      </c>
      <c r="N9" s="131">
        <f>Z84</f>
        <v>1819.8292858199995</v>
      </c>
      <c r="O9" s="131">
        <f t="shared" ref="O9:Q14" si="3">AA84</f>
        <v>2201.6284315016501</v>
      </c>
      <c r="P9" s="131">
        <f t="shared" si="3"/>
        <v>2638.425226043053</v>
      </c>
      <c r="Q9" s="131">
        <f t="shared" si="3"/>
        <v>3356.2263260399668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7799.2683677999994</v>
      </c>
      <c r="C10" s="130">
        <f t="shared" si="0"/>
        <v>8260.6331766874955</v>
      </c>
      <c r="D10" s="130">
        <f t="shared" si="0"/>
        <v>8676.028686103371</v>
      </c>
      <c r="E10" s="130">
        <f t="shared" si="0"/>
        <v>10223.684864005354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1819.8292858199995</v>
      </c>
      <c r="O10" s="131">
        <f t="shared" si="3"/>
        <v>2198.1375962908742</v>
      </c>
      <c r="P10" s="131">
        <f t="shared" si="3"/>
        <v>2635.8952660376262</v>
      </c>
      <c r="Q10" s="131">
        <f t="shared" si="3"/>
        <v>3341.5662784209153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561.54732248160008</v>
      </c>
      <c r="C11" s="130">
        <f t="shared" si="0"/>
        <v>664.9242523136561</v>
      </c>
      <c r="D11" s="130">
        <f t="shared" si="0"/>
        <v>781.23619633035514</v>
      </c>
      <c r="E11" s="130">
        <f t="shared" si="0"/>
        <v>915.01998300081982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14558.634286559996</v>
      </c>
      <c r="O11" s="131">
        <f t="shared" si="3"/>
        <v>17639.339266553292</v>
      </c>
      <c r="P11" s="131">
        <f t="shared" si="3"/>
        <v>21135.371914433992</v>
      </c>
      <c r="Q11" s="131">
        <f t="shared" si="3"/>
        <v>26905.659968491178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3395566.3343407642</v>
      </c>
      <c r="C12" s="130">
        <f t="shared" si="0"/>
        <v>3970681.0365890549</v>
      </c>
      <c r="D12" s="130">
        <f t="shared" si="0"/>
        <v>4601712.2844291274</v>
      </c>
      <c r="E12" s="130">
        <f t="shared" si="0"/>
        <v>5367336.4766863678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3079871.3748008632</v>
      </c>
      <c r="K12" s="130">
        <f t="shared" si="2"/>
        <v>3577276.1380303325</v>
      </c>
      <c r="L12" s="130">
        <f t="shared" si="2"/>
        <v>4155012.982948971</v>
      </c>
      <c r="M12" s="130">
        <f t="shared" si="2"/>
        <v>5480055.2790000541</v>
      </c>
      <c r="N12" s="131">
        <f t="shared" si="7"/>
        <v>25477.610001479996</v>
      </c>
      <c r="O12" s="131">
        <f t="shared" si="3"/>
        <v>30895.701070868396</v>
      </c>
      <c r="P12" s="131">
        <f>AB87</f>
        <v>37054.805077477766</v>
      </c>
      <c r="Q12" s="131">
        <f t="shared" si="3"/>
        <v>47562.721078372851</v>
      </c>
      <c r="R12" s="130">
        <f t="shared" si="8"/>
        <v>5118263.8777961433</v>
      </c>
      <c r="S12" s="130">
        <f t="shared" si="4"/>
        <v>5062325.524451443</v>
      </c>
      <c r="T12" s="130">
        <f t="shared" si="4"/>
        <v>4425135.429785829</v>
      </c>
      <c r="U12" s="130">
        <f t="shared" si="4"/>
        <v>3963399.9478398613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36978.931087862402</v>
      </c>
      <c r="C13" s="130">
        <f t="shared" si="0"/>
        <v>43376.627759980009</v>
      </c>
      <c r="D13" s="130">
        <f t="shared" si="0"/>
        <v>50518.402783787671</v>
      </c>
      <c r="E13" s="130">
        <f t="shared" si="0"/>
        <v>58499.216754247238</v>
      </c>
      <c r="F13" s="130">
        <f t="shared" si="5"/>
        <v>147084.05344018029</v>
      </c>
      <c r="G13" s="130">
        <f t="shared" si="1"/>
        <v>213638.69192941324</v>
      </c>
      <c r="H13" s="130">
        <f t="shared" si="1"/>
        <v>305197.8096832083</v>
      </c>
      <c r="I13" s="130">
        <f t="shared" si="1"/>
        <v>198929.37054987159</v>
      </c>
      <c r="J13" s="130">
        <f t="shared" si="6"/>
        <v>0.84679799999999994</v>
      </c>
      <c r="K13" s="130">
        <f t="shared" si="2"/>
        <v>1.0523178382895451</v>
      </c>
      <c r="L13" s="130">
        <f t="shared" si="2"/>
        <v>1.2974872872012764</v>
      </c>
      <c r="M13" s="130">
        <f t="shared" si="2"/>
        <v>1.7212199090520879</v>
      </c>
      <c r="N13" s="131">
        <f t="shared" si="7"/>
        <v>7279.3171432799982</v>
      </c>
      <c r="O13" s="131">
        <f t="shared" si="3"/>
        <v>8848.9649391511812</v>
      </c>
      <c r="P13" s="131">
        <f t="shared" si="3"/>
        <v>10553.95496203636</v>
      </c>
      <c r="Q13" s="131">
        <f t="shared" si="3"/>
        <v>13506.047877707591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1460646.9747933119</v>
      </c>
      <c r="C14" s="130">
        <f t="shared" si="0"/>
        <v>1743228.2062086724</v>
      </c>
      <c r="D14" s="130">
        <f t="shared" si="0"/>
        <v>2059899.17673261</v>
      </c>
      <c r="E14" s="130">
        <f t="shared" si="0"/>
        <v>2516040.7457341161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2518.8510156959992</v>
      </c>
      <c r="K14" s="130">
        <f t="shared" si="2"/>
        <v>2984.1744516463632</v>
      </c>
      <c r="L14" s="130">
        <f t="shared" si="2"/>
        <v>3484.2874417745843</v>
      </c>
      <c r="M14" s="130">
        <f t="shared" si="2"/>
        <v>4431.5915846314847</v>
      </c>
      <c r="N14" s="131">
        <f t="shared" si="7"/>
        <v>7279.3171432799982</v>
      </c>
      <c r="O14" s="131">
        <f t="shared" si="3"/>
        <v>8804.1462032347808</v>
      </c>
      <c r="P14" s="131">
        <f t="shared" si="3"/>
        <v>10566.443470645398</v>
      </c>
      <c r="Q14" s="131">
        <f t="shared" si="3"/>
        <v>13444.763155888368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4901553.0559122199</v>
      </c>
      <c r="C15" s="132">
        <f t="shared" ref="C15:U15" si="9">SUM(C9:C14)</f>
        <v>5766211.4279867085</v>
      </c>
      <c r="D15" s="132">
        <f t="shared" si="9"/>
        <v>6721587.1288279593</v>
      </c>
      <c r="E15" s="132">
        <f t="shared" si="9"/>
        <v>7953015.1440217374</v>
      </c>
      <c r="F15" s="132">
        <f t="shared" si="9"/>
        <v>147084.05344018029</v>
      </c>
      <c r="G15" s="132">
        <f t="shared" si="9"/>
        <v>213638.69192941324</v>
      </c>
      <c r="H15" s="132">
        <f t="shared" si="9"/>
        <v>305197.8096832083</v>
      </c>
      <c r="I15" s="132">
        <f t="shared" si="9"/>
        <v>198929.37054987159</v>
      </c>
      <c r="J15" s="132">
        <f t="shared" si="9"/>
        <v>3082392.7503825589</v>
      </c>
      <c r="K15" s="132">
        <f t="shared" si="9"/>
        <v>3580263.2942330171</v>
      </c>
      <c r="L15" s="132">
        <f t="shared" si="9"/>
        <v>4158500.7867262131</v>
      </c>
      <c r="M15" s="132">
        <f t="shared" si="9"/>
        <v>5484492.5677883942</v>
      </c>
      <c r="N15" s="132">
        <f t="shared" si="9"/>
        <v>58234.537146239993</v>
      </c>
      <c r="O15" s="132">
        <f t="shared" si="9"/>
        <v>70587.91750760017</v>
      </c>
      <c r="P15" s="132">
        <f t="shared" si="9"/>
        <v>84584.895916674199</v>
      </c>
      <c r="Q15" s="132">
        <f t="shared" si="9"/>
        <v>108116.98468492087</v>
      </c>
      <c r="R15" s="132">
        <f t="shared" si="9"/>
        <v>5118263.8777961433</v>
      </c>
      <c r="S15" s="132">
        <f t="shared" si="9"/>
        <v>5062325.524451443</v>
      </c>
      <c r="T15" s="132">
        <f t="shared" si="9"/>
        <v>4425135.429785829</v>
      </c>
      <c r="U15" s="132">
        <f t="shared" si="9"/>
        <v>3963399.9478398613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4.4633154060563894E-9</v>
      </c>
      <c r="K20" s="89">
        <f>IF(Renda_Futura!K6&gt;0,K9/Renda_Futura!K6,0)</f>
        <v>4.2419939809626837E-9</v>
      </c>
      <c r="L20" s="89">
        <f>IF(Renda_Futura!L6&gt;0,L9/Renda_Futura!L6,0)</f>
        <v>4.031647171989327E-9</v>
      </c>
      <c r="M20" s="89">
        <f>IF(Renda_Futura!M6&gt;0,M9/Renda_Futura!M6,0)</f>
        <v>5.0169184826782805E-9</v>
      </c>
      <c r="N20" s="89">
        <f>IF(Renda_Futura!N6&gt;0,N9/Renda_Futura!N6,0)</f>
        <v>1.2326734565371297E-4</v>
      </c>
      <c r="O20" s="89">
        <f>IF(Renda_Futura!O6&gt;0,O9/Renda_Futura!O6,0)</f>
        <v>1.2967718646043471E-4</v>
      </c>
      <c r="P20" s="89">
        <f>IF(Renda_Futura!P6&gt;0,P9/Renda_Futura!P6,0)</f>
        <v>1.3513458259942381E-4</v>
      </c>
      <c r="Q20" s="89">
        <f>IF(Renda_Futura!Q6&gt;0,Q9/Renda_Futura!Q6,0)</f>
        <v>1.322298792248783E-4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5.2048761507563629E-4</v>
      </c>
      <c r="C21" s="89">
        <f>IF(Renda_Futura!C7&gt;0,C10/Renda_Futura!C7,0)</f>
        <v>4.4468581037517647E-4</v>
      </c>
      <c r="D21" s="89">
        <f>IF(Renda_Futura!D7&gt;0,D10/Renda_Futura!D7,0)</f>
        <v>3.8176177172489275E-4</v>
      </c>
      <c r="E21" s="89">
        <f>IF(Renda_Futura!E7&gt;0,E10/Renda_Futura!E7,0)</f>
        <v>3.1864399247307867E-4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1.2198702601638677E-4</v>
      </c>
      <c r="O21" s="89">
        <f>IF(Renda_Futura!O7&gt;0,O10/Renda_Futura!O7,0)</f>
        <v>1.2812681422358477E-4</v>
      </c>
      <c r="P21" s="89">
        <f>IF(Renda_Futura!P7&gt;0,P10/Renda_Futura!P7,0)</f>
        <v>1.3360277023853655E-4</v>
      </c>
      <c r="Q21" s="89">
        <f>IF(Renda_Futura!Q7&gt;0,Q10/Renda_Futura!Q7,0)</f>
        <v>1.3028488693851164E-4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6.1733175283457001E-4</v>
      </c>
      <c r="O22" s="89">
        <f>IF(Renda_Futura!O8&gt;0,O11/Renda_Futura!O8,0)</f>
        <v>6.5040287457025217E-4</v>
      </c>
      <c r="P22" s="89">
        <f>IF(Renda_Futura!P8&gt;0,P11/Renda_Futura!P8,0)</f>
        <v>6.7766053259319477E-4</v>
      </c>
      <c r="Q22" s="89">
        <f>IF(Renda_Futura!Q8&gt;0,Q11/Renda_Futura!Q8,0)</f>
        <v>6.635942211668292E-4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3.9946100199640178E-2</v>
      </c>
      <c r="C23" s="89">
        <f>IF(Renda_Futura!C9&gt;0,C12/Renda_Futura!C9,0)</f>
        <v>3.7679971748926649E-2</v>
      </c>
      <c r="D23" s="89">
        <f>IF(Renda_Futura!D9&gt;0,D12/Renda_Futura!D9,0)</f>
        <v>3.5694109542751262E-2</v>
      </c>
      <c r="E23" s="89">
        <f>IF(Renda_Futura!E9&gt;0,E12/Renda_Futura!E9,0)</f>
        <v>2.9489182620472551E-2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5.0247948423094854E-4</v>
      </c>
      <c r="K23" s="89">
        <f>IF(Renda_Futura!K9&gt;0,K12/Renda_Futura!K9,0)</f>
        <v>4.8233952410114338E-4</v>
      </c>
      <c r="L23" s="89">
        <f>IF(Renda_Futura!L9&gt;0,L12/Renda_Futura!L9,0)</f>
        <v>4.6300683238829806E-4</v>
      </c>
      <c r="M23" s="89">
        <f>IF(Renda_Futura!M9&gt;0,M12/Renda_Futura!M9,0)</f>
        <v>4.2406991373616026E-4</v>
      </c>
      <c r="N23" s="89">
        <f>IF(Renda_Futura!N9&gt;0,N12/Renda_Futura!N9,0)</f>
        <v>3.0479554758620697E-4</v>
      </c>
      <c r="O23" s="89">
        <f>IF(Renda_Futura!O9&gt;0,O12/Renda_Futura!O9,0)</f>
        <v>3.2140316367495147E-4</v>
      </c>
      <c r="P23" s="89">
        <f>IF(Renda_Futura!P9&gt;0,P12/Renda_Futura!P9,0)</f>
        <v>3.3519596770865186E-4</v>
      </c>
      <c r="Q23" s="89">
        <f>IF(Renda_Futura!Q9&gt;0,Q12/Renda_Futura!Q9,0)</f>
        <v>3.309615889924515E-4</v>
      </c>
      <c r="R23" s="89">
        <f>IF(Renda_Futura!R9&gt;0,R12/Renda_Futura!R9,0)</f>
        <v>1.7685997570874008E-3</v>
      </c>
      <c r="S23" s="89">
        <f>IF(Renda_Futura!S9&gt;0,S12/Renda_Futura!S9,0)</f>
        <v>1.4456780475350748E-3</v>
      </c>
      <c r="T23" s="89">
        <f>IF(Renda_Futura!T9&gt;0,T12/Renda_Futura!T9,0)</f>
        <v>1.0443900230658752E-3</v>
      </c>
      <c r="U23" s="123">
        <f>IF(Renda_Futura!U9&gt;0,U12/Renda_Futura!U9,0)</f>
        <v>6.4959332705165297E-4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1.6672005388803264E-2</v>
      </c>
      <c r="C24" s="89">
        <f>IF(Renda_Futura!C10&gt;0,C13/Renda_Futura!C10,0)</f>
        <v>1.5775120052581724E-2</v>
      </c>
      <c r="D24" s="89">
        <f>IF(Renda_Futura!D10&gt;0,D13/Renda_Futura!D10,0)</f>
        <v>1.5017513206775445E-2</v>
      </c>
      <c r="E24" s="89">
        <f>IF(Renda_Futura!E10&gt;0,E13/Renda_Futura!E10,0)</f>
        <v>1.2317576979989957E-2</v>
      </c>
      <c r="F24" s="89">
        <f>IF(Renda_Futura!F10&gt;0,F13/Renda_Futura!F10,0)</f>
        <v>0.10771833757991632</v>
      </c>
      <c r="G24" s="89">
        <f>IF(Renda_Futura!G10&gt;0,G13/Renda_Futura!G10,0)</f>
        <v>0.13605237336205053</v>
      </c>
      <c r="H24" s="89">
        <f>IF(Renda_Futura!H10&gt;0,H13/Renda_Futura!H10,0)</f>
        <v>0.16900898133930661</v>
      </c>
      <c r="I24" s="89">
        <f>IF(Renda_Futura!I10&gt;0,I13/Renda_Futura!I10,0)</f>
        <v>8.4739115743179314E-2</v>
      </c>
      <c r="J24" s="89">
        <f>IF(Renda_Futura!J10&gt;0,J13/Renda_Futura!J10,0)</f>
        <v>9.9517054417079552E-10</v>
      </c>
      <c r="K24" s="89">
        <f>IF(Renda_Futura!K10&gt;0,K13/Renda_Futura!K10,0)</f>
        <v>1.022066729752386E-9</v>
      </c>
      <c r="L24" s="89">
        <f>IF(Renda_Futura!L10&gt;0,L13/Renda_Futura!L10,0)</f>
        <v>1.0414779031228648E-9</v>
      </c>
      <c r="M24" s="89">
        <f>IF(Renda_Futura!M10&gt;0,M13/Renda_Futura!M10,0)</f>
        <v>9.5944662049638661E-10</v>
      </c>
      <c r="N24" s="89">
        <f>IF(Renda_Futura!N10&gt;0,N13/Renda_Futura!N10,0)</f>
        <v>5.0489014828770967E-5</v>
      </c>
      <c r="O24" s="89">
        <f>IF(Renda_Futura!O10&gt;0,O13/Renda_Futura!O10,0)</f>
        <v>5.3370453065036089E-5</v>
      </c>
      <c r="P24" s="89">
        <f>IF(Renda_Futura!P10&gt;0,P13/Renda_Futura!P10,0)</f>
        <v>5.5351043321486819E-5</v>
      </c>
      <c r="Q24" s="89">
        <f>IF(Renda_Futura!Q10&gt;0,Q13/Renda_Futura!Q10,0)</f>
        <v>5.4487327544702544E-5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2.9630978367237899E-2</v>
      </c>
      <c r="C25" s="89">
        <f>IF(Renda_Futura!C11&gt;0,C14/Renda_Futura!C11,0)</f>
        <v>2.8525835342626097E-2</v>
      </c>
      <c r="D25" s="89">
        <f>IF(Renda_Futura!D11&gt;0,D14/Renda_Futura!D11,0)</f>
        <v>2.7552538285172172E-2</v>
      </c>
      <c r="E25" s="89">
        <f>IF(Renda_Futura!E11&gt;0,E14/Renda_Futura!E11,0)</f>
        <v>2.3837469089864016E-2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5.3425643111194964E-7</v>
      </c>
      <c r="K25" s="89">
        <f>IF(Renda_Futura!K11&gt;0,K14/Renda_Futura!K11,0)</f>
        <v>5.2310168091734809E-7</v>
      </c>
      <c r="L25" s="89">
        <f>IF(Renda_Futura!L11&gt;0,L14/Renda_Futura!L11,0)</f>
        <v>5.0476648688444311E-7</v>
      </c>
      <c r="M25" s="89">
        <f>IF(Renda_Futura!M11&gt;0,M14/Renda_Futura!M11,0)</f>
        <v>4.4583460448870671E-7</v>
      </c>
      <c r="N25" s="89">
        <f>IF(Renda_Futura!N11&gt;0,N14/Renda_Futura!N11,0)</f>
        <v>4.6206635483346271E-4</v>
      </c>
      <c r="O25" s="89">
        <f>IF(Renda_Futura!O11&gt;0,O14/Renda_Futura!O11,0)</f>
        <v>4.8596289572777564E-4</v>
      </c>
      <c r="P25" s="89">
        <f>IF(Renda_Futura!P11&gt;0,P14/Renda_Futura!P11,0)</f>
        <v>5.071621787996485E-4</v>
      </c>
      <c r="Q25" s="89">
        <f>IF(Renda_Futura!Q11&gt;0,Q14/Renda_Futura!Q11,0)</f>
        <v>4.9639549190492473E-4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3.2024815534453611E-2</v>
      </c>
      <c r="C26" s="90">
        <f>IF(Renda_Futura!C12&gt;0,C15/Renda_Futura!C12,0)</f>
        <v>3.038973340302132E-2</v>
      </c>
      <c r="D26" s="90">
        <f>IF(Renda_Futura!D12&gt;0,D15/Renda_Futura!D12,0)</f>
        <v>2.8956074418410704E-2</v>
      </c>
      <c r="E26" s="90">
        <f>IF(Renda_Futura!E12&gt;0,E15/Renda_Futura!E12,0)</f>
        <v>2.4267580750835641E-2</v>
      </c>
      <c r="F26" s="90">
        <f>IF(Renda_Futura!F12&gt;0,F15/Renda_Futura!F12,0)</f>
        <v>9.7309820001547004E-2</v>
      </c>
      <c r="G26" s="90">
        <f>IF(Renda_Futura!G12&gt;0,G15/Renda_Futura!G12,0)</f>
        <v>0.12290601823317417</v>
      </c>
      <c r="H26" s="90">
        <f>IF(Renda_Futura!H12&gt;0,H15/Renda_Futura!H12,0)</f>
        <v>0.15267812261372185</v>
      </c>
      <c r="I26" s="90">
        <f>IF(Renda_Futura!I12&gt;0,I15/Renda_Futura!I12,0)</f>
        <v>7.6551015224695262E-2</v>
      </c>
      <c r="J26" s="90">
        <f>IF(Renda_Futura!J12&gt;0,J15/Renda_Futura!J12,0)</f>
        <v>2.3025306836601311E-4</v>
      </c>
      <c r="K26" s="90">
        <f>IF(Renda_Futura!K12&gt;0,K15/Renda_Futura!K12,0)</f>
        <v>2.2102787457666318E-4</v>
      </c>
      <c r="L26" s="90">
        <f>IF(Renda_Futura!L12&gt;0,L15/Renda_Futura!L12,0)</f>
        <v>2.1216976683906944E-4</v>
      </c>
      <c r="M26" s="90">
        <f>IF(Renda_Futura!M12&gt;0,M15/Renda_Futura!M12,0)</f>
        <v>1.9432141817868155E-4</v>
      </c>
      <c r="N26" s="90">
        <f>IF(Renda_Futura!N12&gt;0,N15/Renda_Futura!N12,0)</f>
        <v>1.9621863703271302E-4</v>
      </c>
      <c r="O26" s="90">
        <f>IF(Renda_Futura!O12&gt;0,O15/Renda_Futura!O12,0)</f>
        <v>2.0681982000589699E-4</v>
      </c>
      <c r="P26" s="90">
        <f>IF(Renda_Futura!P12&gt;0,P15/Renda_Futura!P12,0)</f>
        <v>2.1550470942012365E-4</v>
      </c>
      <c r="Q26" s="90">
        <f>IF(Renda_Futura!Q12&gt;0,Q15/Renda_Futura!Q12,0)</f>
        <v>2.1189197974411157E-4</v>
      </c>
      <c r="R26" s="90">
        <f>IF(Renda_Futura!R12&gt;0,R15/Renda_Futura!R12,0)</f>
        <v>1.7685997570874008E-3</v>
      </c>
      <c r="S26" s="90">
        <f>IF(Renda_Futura!S12&gt;0,S15/Renda_Futura!S12,0)</f>
        <v>1.4456780475350748E-3</v>
      </c>
      <c r="T26" s="90">
        <f>IF(Renda_Futura!T12&gt;0,T15/Renda_Futura!T12,0)</f>
        <v>1.0443900230658752E-3</v>
      </c>
      <c r="U26" s="124">
        <f>IF(Renda_Futura!U12&gt;0,U15/Renda_Futura!U12,0)</f>
        <v>6.4959332705165297E-4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(IF($B$3=Base_Cenarios!$A$3,Base_Cenarios!G8,(IF('Cenario_B.3.1'!$B$3=Base_Cenarios!$Q$3,Base_Cenarios!W8,Base_Cenarios!AM8))))*12.1667</f>
        <v>0</v>
      </c>
      <c r="C44" s="111">
        <f>(IF($B$3=Base_Cenarios!$A$3,Base_Cenarios!H8,(IF('Cenario_B.3.1'!$B$3=Base_Cenarios!$Q$3,Base_Cenarios!X8,Base_Cenarios!AN8))))*12.1667</f>
        <v>0</v>
      </c>
      <c r="D44" s="111">
        <f>(IF($B$3=Base_Cenarios!$A$3,Base_Cenarios!I8,(IF('Cenario_B.3.1'!$B$3=Base_Cenarios!$Q$3,Base_Cenarios!Y8,Base_Cenarios!AO8))))*12.1667</f>
        <v>0</v>
      </c>
      <c r="E44" s="111">
        <f>(IF($B$3=Base_Cenarios!$A$3,Base_Cenarios!J8,(IF('Cenario_B.3.1'!$B$3=Base_Cenarios!$Q$3,Base_Cenarios!Z8,Base_Cenarios!AP8))))*12.1667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IF($B$4=Base_Cenarios!$AW$5,Base_Cenarios!AX$5,(IF('Cenario_B.3.1'!$B$4=Base_Cenarios!$AW$6,Base_Cenarios!AX$6,Base_Cenarios!AX$7)))</f>
        <v>6.5949999999999995E-2</v>
      </c>
      <c r="J44" s="114">
        <f>IF($B$4=Base_Cenarios!$AW$5,Base_Cenarios!AY$5,(IF('Cenario_B.3.1'!$B$4=Base_Cenarios!$AW$6,Base_Cenarios!AY$6,Base_Cenarios!AY$7)))</f>
        <v>7.5842499999999993E-2</v>
      </c>
      <c r="K44" s="114">
        <f>IF($B$4=Base_Cenarios!$AW$5,Base_Cenarios!AZ$5,(IF('Cenario_B.3.1'!$B$4=Base_Cenarios!$AW$6,Base_Cenarios!AZ$6,Base_Cenarios!AZ$7)))</f>
        <v>8.7218874999999987E-2</v>
      </c>
      <c r="L44" s="114">
        <f>IF($B$4=Base_Cenarios!$AW$5,Base_Cenarios!BA$5,(IF('Cenario_B.3.1'!$B$4=Base_Cenarios!$AW$6,Base_Cenarios!BA$6,Base_Cenarios!BA$7)))</f>
        <v>0.10553483874999998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IF($B$4=Base_Cenarios!$AW$5,Base_Cenarios!AX$5,(IF('Cenario_B.3.1'!$B$4=Base_Cenarios!$AW$6,Base_Cenarios!AX$6,Base_Cenarios!AX$7)))</f>
        <v>6.5949999999999995E-2</v>
      </c>
      <c r="W44" s="116">
        <f>IF($B$4=Base_Cenarios!$AW$5,Base_Cenarios!AY$5,(IF('Cenario_B.3.1'!$B$4=Base_Cenarios!$AW$6,Base_Cenarios!AY$6,Base_Cenarios!AY$7)))</f>
        <v>7.5842499999999993E-2</v>
      </c>
      <c r="X44" s="116">
        <f>IF($B$4=Base_Cenarios!$AW$5,Base_Cenarios!AZ$5,(IF('Cenario_B.3.1'!$B$4=Base_Cenarios!$AW$6,Base_Cenarios!AZ$6,Base_Cenarios!AZ$7)))</f>
        <v>8.7218874999999987E-2</v>
      </c>
      <c r="Y44" s="116">
        <f>IF($B$4=Base_Cenarios!$AW$5,Base_Cenarios!BA$5,(IF('Cenario_B.3.1'!$B$4=Base_Cenarios!$AW$6,Base_Cenarios!BA$6,Base_Cenarios!BA$7)))</f>
        <v>0.10553483874999998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IF($B$4=Base_Cenarios!$AW$5,Base_Cenarios!AX$5,(IF('Cenario_B.3.1'!$B$4=Base_Cenarios!$AW$6,Base_Cenarios!AX$6,Base_Cenarios!AX$7)))</f>
        <v>6.5949999999999995E-2</v>
      </c>
      <c r="AE44" s="151">
        <f>IF($B$4=Base_Cenarios!$AW$5,Base_Cenarios!AY$5,(IF('Cenario_B.3.1'!$B$4=Base_Cenarios!$AW$6,Base_Cenarios!AY$6,Base_Cenarios!AY$7)))</f>
        <v>7.5842499999999993E-2</v>
      </c>
      <c r="AF44" s="151">
        <f>IF($B$4=Base_Cenarios!$AW$5,Base_Cenarios!AZ$5,(IF('Cenario_B.3.1'!$B$4=Base_Cenarios!$AW$6,Base_Cenarios!AZ$6,Base_Cenarios!AZ$7)))</f>
        <v>8.7218874999999987E-2</v>
      </c>
      <c r="AG44" s="151">
        <f>IF($B$4=Base_Cenarios!$AW$5,Base_Cenarios!BA$5,(IF('Cenario_B.3.1'!$B$4=Base_Cenarios!$AW$6,Base_Cenarios!BA$6,Base_Cenarios!BA$7)))</f>
        <v>0.10553483874999998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(IF($B$3=Base_Cenarios!$A$3,Base_Cenarios!G9,(IF('Cenario_B.3.1'!$B$3=Base_Cenarios!$Q$3,Base_Cenarios!W9,Base_Cenarios!AM9))))*12.1667</f>
        <v>78840.216</v>
      </c>
      <c r="C45" s="111">
        <f>(IF($B$3=Base_Cenarios!$A$3,Base_Cenarios!H9,(IF('Cenario_B.3.1'!$B$3=Base_Cenarios!$Q$3,Base_Cenarios!X9,Base_Cenarios!AN9))))*12.1667</f>
        <v>72612.173708123155</v>
      </c>
      <c r="D45" s="111">
        <f>(IF($B$3=Base_Cenarios!$A$3,Base_Cenarios!I9,(IF('Cenario_B.3.1'!$B$3=Base_Cenarios!$Q$3,Base_Cenarios!Y9,Base_Cenarios!AO9))))*12.1667</f>
        <v>66316.139987690913</v>
      </c>
      <c r="E45" s="111">
        <f>(IF($B$3=Base_Cenarios!$A$3,Base_Cenarios!J9,(IF('Cenario_B.3.1'!$B$3=Base_Cenarios!$Q$3,Base_Cenarios!Z9,Base_Cenarios!AP9))))*12.1667</f>
        <v>64583.316657002077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IF($B$4=Base_Cenarios!$AW$5,Base_Cenarios!AX$5,(IF('Cenario_B.3.1'!$B$4=Base_Cenarios!$AW$6,Base_Cenarios!AX$6,Base_Cenarios!AX$7)))</f>
        <v>6.5949999999999995E-2</v>
      </c>
      <c r="J45" s="114">
        <f>IF($B$4=Base_Cenarios!$AW$5,Base_Cenarios!AY$5,(IF('Cenario_B.3.1'!$B$4=Base_Cenarios!$AW$6,Base_Cenarios!AY$6,Base_Cenarios!AY$7)))</f>
        <v>7.5842499999999993E-2</v>
      </c>
      <c r="K45" s="114">
        <f>IF($B$4=Base_Cenarios!$AW$5,Base_Cenarios!AZ$5,(IF('Cenario_B.3.1'!$B$4=Base_Cenarios!$AW$6,Base_Cenarios!AZ$6,Base_Cenarios!AZ$7)))</f>
        <v>8.7218874999999987E-2</v>
      </c>
      <c r="L45" s="114">
        <f>IF($B$4=Base_Cenarios!$AW$5,Base_Cenarios!BA$5,(IF('Cenario_B.3.1'!$B$4=Base_Cenarios!$AW$6,Base_Cenarios!BA$6,Base_Cenarios!BA$7)))</f>
        <v>0.10553483874999998</v>
      </c>
      <c r="M45" s="115">
        <v>0.5</v>
      </c>
      <c r="N45" s="115">
        <f t="shared" si="10"/>
        <v>78840.216</v>
      </c>
      <c r="O45" s="115">
        <f t="shared" si="10"/>
        <v>72612.173708123155</v>
      </c>
      <c r="P45" s="115">
        <f t="shared" si="10"/>
        <v>66316.139987690913</v>
      </c>
      <c r="Q45" s="115">
        <f t="shared" si="10"/>
        <v>64583.316657002077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IF($B$4=Base_Cenarios!$AW$5,Base_Cenarios!AX$5,(IF('Cenario_B.3.1'!$B$4=Base_Cenarios!$AW$6,Base_Cenarios!AX$6,Base_Cenarios!AX$7)))</f>
        <v>6.5949999999999995E-2</v>
      </c>
      <c r="W45" s="116">
        <f>IF($B$4=Base_Cenarios!$AW$5,Base_Cenarios!AY$5,(IF('Cenario_B.3.1'!$B$4=Base_Cenarios!$AW$6,Base_Cenarios!AY$6,Base_Cenarios!AY$7)))</f>
        <v>7.5842499999999993E-2</v>
      </c>
      <c r="X45" s="116">
        <f>IF($B$4=Base_Cenarios!$AW$5,Base_Cenarios!AZ$5,(IF('Cenario_B.3.1'!$B$4=Base_Cenarios!$AW$6,Base_Cenarios!AZ$6,Base_Cenarios!AZ$7)))</f>
        <v>8.7218874999999987E-2</v>
      </c>
      <c r="Y45" s="116">
        <f>IF($B$4=Base_Cenarios!$AW$5,Base_Cenarios!BA$5,(IF('Cenario_B.3.1'!$B$4=Base_Cenarios!$AW$6,Base_Cenarios!BA$6,Base_Cenarios!BA$7)))</f>
        <v>0.10553483874999998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IF($B$4=Base_Cenarios!$AW$5,Base_Cenarios!AX$5,(IF('Cenario_B.3.1'!$B$4=Base_Cenarios!$AW$6,Base_Cenarios!AX$6,Base_Cenarios!AX$7)))</f>
        <v>6.5949999999999995E-2</v>
      </c>
      <c r="AE45" s="151">
        <f>IF($B$4=Base_Cenarios!$AW$5,Base_Cenarios!AY$5,(IF('Cenario_B.3.1'!$B$4=Base_Cenarios!$AW$6,Base_Cenarios!AY$6,Base_Cenarios!AY$7)))</f>
        <v>7.5842499999999993E-2</v>
      </c>
      <c r="AF45" s="151">
        <f>IF($B$4=Base_Cenarios!$AW$5,Base_Cenarios!AZ$5,(IF('Cenario_B.3.1'!$B$4=Base_Cenarios!$AW$6,Base_Cenarios!AZ$6,Base_Cenarios!AZ$7)))</f>
        <v>8.7218874999999987E-2</v>
      </c>
      <c r="AG45" s="151">
        <f>IF($B$4=Base_Cenarios!$AW$5,Base_Cenarios!BA$5,(IF('Cenario_B.3.1'!$B$4=Base_Cenarios!$AW$6,Base_Cenarios!BA$6,Base_Cenarios!BA$7)))</f>
        <v>0.10553483874999998</v>
      </c>
      <c r="AH45" s="142">
        <v>1</v>
      </c>
      <c r="AI45" s="118">
        <f t="shared" si="11"/>
        <v>5199.5122451999996</v>
      </c>
      <c r="AJ45" s="118">
        <f t="shared" si="11"/>
        <v>5507.0887844583303</v>
      </c>
      <c r="AK45" s="118">
        <f t="shared" si="11"/>
        <v>5784.0191240689146</v>
      </c>
      <c r="AL45" s="118">
        <f t="shared" si="11"/>
        <v>6815.7899093369024</v>
      </c>
      <c r="AM45" s="118">
        <f t="shared" si="12"/>
        <v>2599.7561225999998</v>
      </c>
      <c r="AN45" s="118">
        <f t="shared" si="12"/>
        <v>2753.5443922291652</v>
      </c>
      <c r="AO45" s="118">
        <f t="shared" si="12"/>
        <v>2892.0095620344573</v>
      </c>
      <c r="AP45" s="118">
        <f t="shared" si="12"/>
        <v>3407.8949546684512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7799.2683677999994</v>
      </c>
      <c r="AV45" s="118">
        <f t="shared" si="14"/>
        <v>8260.6331766874955</v>
      </c>
      <c r="AW45" s="118">
        <f t="shared" si="14"/>
        <v>8676.028686103371</v>
      </c>
      <c r="AX45" s="118">
        <f t="shared" si="14"/>
        <v>10223.684864005354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(IF($B$3=Base_Cenarios!$A$3,Base_Cenarios!G10,(IF('Cenario_B.3.1'!$B$3=Base_Cenarios!$Q$3,Base_Cenarios!W10,Base_Cenarios!AM10))))*12.1667</f>
        <v>6307.2172800000017</v>
      </c>
      <c r="C46" s="111">
        <f>(IF($B$3=Base_Cenarios!$A$3,Base_Cenarios!H10,(IF('Cenario_B.3.1'!$B$3=Base_Cenarios!$Q$3,Base_Cenarios!X10,Base_Cenarios!AN10))))*12.1667</f>
        <v>6494.2015782087992</v>
      </c>
      <c r="D46" s="111">
        <f>(IF($B$3=Base_Cenarios!$A$3,Base_Cenarios!I10,(IF('Cenario_B.3.1'!$B$3=Base_Cenarios!$Q$3,Base_Cenarios!Y10,Base_Cenarios!AO10))))*12.1667</f>
        <v>6634.9569260464104</v>
      </c>
      <c r="E46" s="111">
        <f>(IF($B$3=Base_Cenarios!$A$3,Base_Cenarios!J10,(IF('Cenario_B.3.1'!$B$3=Base_Cenarios!$Q$3,Base_Cenarios!Z10,Base_Cenarios!AP10))))*12.1667</f>
        <v>6422.4533625926197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IF($B$4=Base_Cenarios!$AW$5,Base_Cenarios!AX$5,(IF('Cenario_B.3.1'!$B$4=Base_Cenarios!$AW$6,Base_Cenarios!AX$6,Base_Cenarios!AX$7)))</f>
        <v>6.5949999999999995E-2</v>
      </c>
      <c r="J46" s="114">
        <f>IF($B$4=Base_Cenarios!$AW$5,Base_Cenarios!AY$5,(IF('Cenario_B.3.1'!$B$4=Base_Cenarios!$AW$6,Base_Cenarios!AY$6,Base_Cenarios!AY$7)))</f>
        <v>7.5842499999999993E-2</v>
      </c>
      <c r="K46" s="114">
        <f>IF($B$4=Base_Cenarios!$AW$5,Base_Cenarios!AZ$5,(IF('Cenario_B.3.1'!$B$4=Base_Cenarios!$AW$6,Base_Cenarios!AZ$6,Base_Cenarios!AZ$7)))</f>
        <v>8.7218874999999987E-2</v>
      </c>
      <c r="L46" s="114">
        <f>IF($B$4=Base_Cenarios!$AW$5,Base_Cenarios!BA$5,(IF('Cenario_B.3.1'!$B$4=Base_Cenarios!$AW$6,Base_Cenarios!BA$6,Base_Cenarios!BA$7)))</f>
        <v>0.10553483874999998</v>
      </c>
      <c r="M46" s="115">
        <v>0.5</v>
      </c>
      <c r="N46" s="115">
        <f t="shared" si="10"/>
        <v>6307.2172800000017</v>
      </c>
      <c r="O46" s="115">
        <f t="shared" si="10"/>
        <v>6494.2015782087992</v>
      </c>
      <c r="P46" s="115">
        <f t="shared" si="10"/>
        <v>6634.9569260464104</v>
      </c>
      <c r="Q46" s="115">
        <f t="shared" si="10"/>
        <v>6422.4533625926197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IF($B$4=Base_Cenarios!$AW$5,Base_Cenarios!AX$5,(IF('Cenario_B.3.1'!$B$4=Base_Cenarios!$AW$6,Base_Cenarios!AX$6,Base_Cenarios!AX$7)))</f>
        <v>6.5949999999999995E-2</v>
      </c>
      <c r="W46" s="116">
        <f>IF($B$4=Base_Cenarios!$AW$5,Base_Cenarios!AY$5,(IF('Cenario_B.3.1'!$B$4=Base_Cenarios!$AW$6,Base_Cenarios!AY$6,Base_Cenarios!AY$7)))</f>
        <v>7.5842499999999993E-2</v>
      </c>
      <c r="X46" s="116">
        <f>IF($B$4=Base_Cenarios!$AW$5,Base_Cenarios!AZ$5,(IF('Cenario_B.3.1'!$B$4=Base_Cenarios!$AW$6,Base_Cenarios!AZ$6,Base_Cenarios!AZ$7)))</f>
        <v>8.7218874999999987E-2</v>
      </c>
      <c r="Y46" s="116">
        <f>IF($B$4=Base_Cenarios!$AW$5,Base_Cenarios!BA$5,(IF('Cenario_B.3.1'!$B$4=Base_Cenarios!$AW$6,Base_Cenarios!BA$6,Base_Cenarios!BA$7)))</f>
        <v>0.10553483874999998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IF($B$4=Base_Cenarios!$AW$5,Base_Cenarios!AX$5,(IF('Cenario_B.3.1'!$B$4=Base_Cenarios!$AW$6,Base_Cenarios!AX$6,Base_Cenarios!AX$7)))</f>
        <v>6.5949999999999995E-2</v>
      </c>
      <c r="AE46" s="151">
        <f>IF($B$4=Base_Cenarios!$AW$5,Base_Cenarios!AY$5,(IF('Cenario_B.3.1'!$B$4=Base_Cenarios!$AW$6,Base_Cenarios!AY$6,Base_Cenarios!AY$7)))</f>
        <v>7.5842499999999993E-2</v>
      </c>
      <c r="AF46" s="151">
        <f>IF($B$4=Base_Cenarios!$AW$5,Base_Cenarios!AZ$5,(IF('Cenario_B.3.1'!$B$4=Base_Cenarios!$AW$6,Base_Cenarios!AZ$6,Base_Cenarios!AZ$7)))</f>
        <v>8.7218874999999987E-2</v>
      </c>
      <c r="AG46" s="151">
        <f>IF($B$4=Base_Cenarios!$AW$5,Base_Cenarios!BA$5,(IF('Cenario_B.3.1'!$B$4=Base_Cenarios!$AW$6,Base_Cenarios!BA$6,Base_Cenarios!BA$7)))</f>
        <v>0.10553483874999998</v>
      </c>
      <c r="AH46" s="142">
        <v>1</v>
      </c>
      <c r="AI46" s="118">
        <f t="shared" si="11"/>
        <v>353.56683267360006</v>
      </c>
      <c r="AJ46" s="118">
        <f t="shared" si="11"/>
        <v>418.65601071600565</v>
      </c>
      <c r="AK46" s="118">
        <f t="shared" si="11"/>
        <v>491.88945694874212</v>
      </c>
      <c r="AL46" s="118">
        <f t="shared" si="11"/>
        <v>576.12369300051614</v>
      </c>
      <c r="AM46" s="118">
        <f t="shared" si="12"/>
        <v>207.98048980800004</v>
      </c>
      <c r="AN46" s="118">
        <f t="shared" si="12"/>
        <v>246.26824159765042</v>
      </c>
      <c r="AO46" s="118">
        <f t="shared" si="12"/>
        <v>289.34673938161302</v>
      </c>
      <c r="AP46" s="118">
        <f t="shared" si="12"/>
        <v>338.89629000030362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561.54732248160008</v>
      </c>
      <c r="AV46" s="118">
        <f t="shared" si="14"/>
        <v>664.9242523136561</v>
      </c>
      <c r="AW46" s="118">
        <f t="shared" si="14"/>
        <v>781.23619633035514</v>
      </c>
      <c r="AX46" s="118">
        <f t="shared" si="14"/>
        <v>915.01998300081982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(IF($B$3=Base_Cenarios!$A$3,Base_Cenarios!G11,(IF('Cenario_B.3.1'!$B$3=Base_Cenarios!$Q$3,Base_Cenarios!W11,Base_Cenarios!AM11))))*12.1667</f>
        <v>35137507.466880009</v>
      </c>
      <c r="C47" s="111">
        <f>(IF($B$3=Base_Cenarios!$A$3,Base_Cenarios!H11,(IF('Cenario_B.3.1'!$B$3=Base_Cenarios!$Q$3,Base_Cenarios!X11,Base_Cenarios!AN11))))*12.1667</f>
        <v>35724571.125355147</v>
      </c>
      <c r="D47" s="111">
        <f>(IF($B$3=Base_Cenarios!$A$3,Base_Cenarios!I11,(IF('Cenario_B.3.1'!$B$3=Base_Cenarios!$Q$3,Base_Cenarios!Y11,Base_Cenarios!AO11))))*12.1667</f>
        <v>35996765.580615804</v>
      </c>
      <c r="E47" s="111">
        <f>(IF($B$3=Base_Cenarios!$A$3,Base_Cenarios!J11,(IF('Cenario_B.3.1'!$B$3=Base_Cenarios!$Q$3,Base_Cenarios!Z11,Base_Cenarios!AP11))))*12.1667</f>
        <v>34679759.975566551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IF($B$4=Base_Cenarios!$AW$5,Base_Cenarios!AX$5,(IF('Cenario_B.3.1'!$B$4=Base_Cenarios!$AW$6,Base_Cenarios!AX$6,Base_Cenarios!AX$7)))</f>
        <v>6.5949999999999995E-2</v>
      </c>
      <c r="J47" s="114">
        <f>IF($B$4=Base_Cenarios!$AW$5,Base_Cenarios!AY$5,(IF('Cenario_B.3.1'!$B$4=Base_Cenarios!$AW$6,Base_Cenarios!AY$6,Base_Cenarios!AY$7)))</f>
        <v>7.5842499999999993E-2</v>
      </c>
      <c r="K47" s="114">
        <f>IF($B$4=Base_Cenarios!$AW$5,Base_Cenarios!AZ$5,(IF('Cenario_B.3.1'!$B$4=Base_Cenarios!$AW$6,Base_Cenarios!AZ$6,Base_Cenarios!AZ$7)))</f>
        <v>8.7218874999999987E-2</v>
      </c>
      <c r="L47" s="114">
        <f>IF($B$4=Base_Cenarios!$AW$5,Base_Cenarios!BA$5,(IF('Cenario_B.3.1'!$B$4=Base_Cenarios!$AW$6,Base_Cenarios!BA$6,Base_Cenarios!BA$7)))</f>
        <v>0.10553483874999998</v>
      </c>
      <c r="M47" s="115">
        <v>0.5</v>
      </c>
      <c r="N47" s="115">
        <f t="shared" si="10"/>
        <v>35137507.466880009</v>
      </c>
      <c r="O47" s="115">
        <f t="shared" si="10"/>
        <v>35724571.125355147</v>
      </c>
      <c r="P47" s="115">
        <f t="shared" si="10"/>
        <v>35996765.580615804</v>
      </c>
      <c r="Q47" s="115">
        <f t="shared" si="10"/>
        <v>34679759.975566551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IF($B$4=Base_Cenarios!$AW$5,Base_Cenarios!AX$5,(IF('Cenario_B.3.1'!$B$4=Base_Cenarios!$AW$6,Base_Cenarios!AX$6,Base_Cenarios!AX$7)))</f>
        <v>6.5949999999999995E-2</v>
      </c>
      <c r="W47" s="116">
        <f>IF($B$4=Base_Cenarios!$AW$5,Base_Cenarios!AY$5,(IF('Cenario_B.3.1'!$B$4=Base_Cenarios!$AW$6,Base_Cenarios!AY$6,Base_Cenarios!AY$7)))</f>
        <v>7.5842499999999993E-2</v>
      </c>
      <c r="X47" s="116">
        <f>IF($B$4=Base_Cenarios!$AW$5,Base_Cenarios!AZ$5,(IF('Cenario_B.3.1'!$B$4=Base_Cenarios!$AW$6,Base_Cenarios!AZ$6,Base_Cenarios!AZ$7)))</f>
        <v>8.7218874999999987E-2</v>
      </c>
      <c r="Y47" s="116">
        <f>IF($B$4=Base_Cenarios!$AW$5,Base_Cenarios!BA$5,(IF('Cenario_B.3.1'!$B$4=Base_Cenarios!$AW$6,Base_Cenarios!BA$6,Base_Cenarios!BA$7)))</f>
        <v>0.10553483874999998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IF($B$4=Base_Cenarios!$AW$5,Base_Cenarios!AX$5,(IF('Cenario_B.3.1'!$B$4=Base_Cenarios!$AW$6,Base_Cenarios!AX$6,Base_Cenarios!AX$7)))</f>
        <v>6.5949999999999995E-2</v>
      </c>
      <c r="AE47" s="151">
        <f>IF($B$4=Base_Cenarios!$AW$5,Base_Cenarios!AY$5,(IF('Cenario_B.3.1'!$B$4=Base_Cenarios!$AW$6,Base_Cenarios!AY$6,Base_Cenarios!AY$7)))</f>
        <v>7.5842499999999993E-2</v>
      </c>
      <c r="AF47" s="151">
        <f>IF($B$4=Base_Cenarios!$AW$5,Base_Cenarios!AZ$5,(IF('Cenario_B.3.1'!$B$4=Base_Cenarios!$AW$6,Base_Cenarios!AZ$6,Base_Cenarios!AZ$7)))</f>
        <v>8.7218874999999987E-2</v>
      </c>
      <c r="AG47" s="151">
        <f>IF($B$4=Base_Cenarios!$AW$5,Base_Cenarios!BA$5,(IF('Cenario_B.3.1'!$B$4=Base_Cenarios!$AW$6,Base_Cenarios!BA$6,Base_Cenarios!BA$7)))</f>
        <v>0.10553483874999998</v>
      </c>
      <c r="AH47" s="142">
        <v>1</v>
      </c>
      <c r="AI47" s="118">
        <f t="shared" si="11"/>
        <v>2201452.6865686998</v>
      </c>
      <c r="AJ47" s="118">
        <f t="shared" si="11"/>
        <v>2573968.74629601</v>
      </c>
      <c r="AK47" s="118">
        <f t="shared" si="11"/>
        <v>2982617.52770103</v>
      </c>
      <c r="AL47" s="118">
        <f t="shared" si="11"/>
        <v>3476926.7330646133</v>
      </c>
      <c r="AM47" s="118">
        <f>IF(N47&gt;0,(N47-R47)*V47*(B47/N47)*$M47,0)</f>
        <v>1158659.3087203682</v>
      </c>
      <c r="AN47" s="118">
        <f t="shared" si="12"/>
        <v>1354720.3927873736</v>
      </c>
      <c r="AO47" s="118">
        <f t="shared" si="12"/>
        <v>1569798.6987900159</v>
      </c>
      <c r="AP47" s="118">
        <f t="shared" si="12"/>
        <v>1829961.4384550597</v>
      </c>
      <c r="AQ47" s="118">
        <f t="shared" si="15"/>
        <v>35454.33905169597</v>
      </c>
      <c r="AR47" s="118">
        <f t="shared" si="13"/>
        <v>41991.897505671368</v>
      </c>
      <c r="AS47" s="118">
        <f t="shared" si="13"/>
        <v>49296.057938081642</v>
      </c>
      <c r="AT47" s="118">
        <f t="shared" si="13"/>
        <v>60448.305166695158</v>
      </c>
      <c r="AU47" s="118">
        <f t="shared" si="14"/>
        <v>3395566.3343407642</v>
      </c>
      <c r="AV47" s="118">
        <f t="shared" si="14"/>
        <v>3970681.0365890549</v>
      </c>
      <c r="AW47" s="118">
        <f t="shared" si="14"/>
        <v>4601712.2844291274</v>
      </c>
      <c r="AX47" s="118">
        <f t="shared" si="14"/>
        <v>5367336.4766863678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(IF($B$3=Base_Cenarios!$A$3,Base_Cenarios!G12,(IF('Cenario_B.3.1'!$B$3=Base_Cenarios!$Q$3,Base_Cenarios!W12,Base_Cenarios!AM12))))*12.1667</f>
        <v>400508.29728000006</v>
      </c>
      <c r="C48" s="111">
        <f>(IF($B$3=Base_Cenarios!$A$3,Base_Cenarios!H12,(IF('Cenario_B.3.1'!$B$3=Base_Cenarios!$Q$3,Base_Cenarios!X12,Base_Cenarios!AN12))))*12.1667</f>
        <v>408521.68036184023</v>
      </c>
      <c r="D48" s="111">
        <f>(IF($B$3=Base_Cenarios!$A$3,Base_Cenarios!I12,(IF('Cenario_B.3.1'!$B$3=Base_Cenarios!$Q$3,Base_Cenarios!Y12,Base_Cenarios!AO12))))*12.1667</f>
        <v>413724.36203735945</v>
      </c>
      <c r="E48" s="111">
        <f>(IF($B$3=Base_Cenarios!$A$3,Base_Cenarios!J12,(IF('Cenario_B.3.1'!$B$3=Base_Cenarios!$Q$3,Base_Cenarios!Z12,Base_Cenarios!AP12))))*12.1667</f>
        <v>395937.06987553736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IF($B$4=Base_Cenarios!$AW$5,Base_Cenarios!AX$5,(IF('Cenario_B.3.1'!$B$4=Base_Cenarios!$AW$6,Base_Cenarios!AX$6,Base_Cenarios!AX$7)))</f>
        <v>6.5949999999999995E-2</v>
      </c>
      <c r="J48" s="114">
        <f>IF($B$4=Base_Cenarios!$AW$5,Base_Cenarios!AY$5,(IF('Cenario_B.3.1'!$B$4=Base_Cenarios!$AW$6,Base_Cenarios!AY$6,Base_Cenarios!AY$7)))</f>
        <v>7.5842499999999993E-2</v>
      </c>
      <c r="K48" s="114">
        <f>IF($B$4=Base_Cenarios!$AW$5,Base_Cenarios!AZ$5,(IF('Cenario_B.3.1'!$B$4=Base_Cenarios!$AW$6,Base_Cenarios!AZ$6,Base_Cenarios!AZ$7)))</f>
        <v>8.7218874999999987E-2</v>
      </c>
      <c r="L48" s="114">
        <f>IF($B$4=Base_Cenarios!$AW$5,Base_Cenarios!BA$5,(IF('Cenario_B.3.1'!$B$4=Base_Cenarios!$AW$6,Base_Cenarios!BA$6,Base_Cenarios!BA$7)))</f>
        <v>0.10553483874999998</v>
      </c>
      <c r="M48" s="115">
        <v>0.5</v>
      </c>
      <c r="N48" s="115">
        <f t="shared" si="10"/>
        <v>400508.29728000006</v>
      </c>
      <c r="O48" s="115">
        <f t="shared" si="10"/>
        <v>408521.68036184023</v>
      </c>
      <c r="P48" s="115">
        <f t="shared" si="10"/>
        <v>413724.36203735945</v>
      </c>
      <c r="Q48" s="115">
        <f t="shared" si="10"/>
        <v>395937.06987553736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IF($B$4=Base_Cenarios!$AW$5,Base_Cenarios!AX$5,(IF('Cenario_B.3.1'!$B$4=Base_Cenarios!$AW$6,Base_Cenarios!AX$6,Base_Cenarios!AX$7)))</f>
        <v>6.5949999999999995E-2</v>
      </c>
      <c r="W48" s="116">
        <f>IF($B$4=Base_Cenarios!$AW$5,Base_Cenarios!AY$5,(IF('Cenario_B.3.1'!$B$4=Base_Cenarios!$AW$6,Base_Cenarios!AY$6,Base_Cenarios!AY$7)))</f>
        <v>7.5842499999999993E-2</v>
      </c>
      <c r="X48" s="116">
        <f>IF($B$4=Base_Cenarios!$AW$5,Base_Cenarios!AZ$5,(IF('Cenario_B.3.1'!$B$4=Base_Cenarios!$AW$6,Base_Cenarios!AZ$6,Base_Cenarios!AZ$7)))</f>
        <v>8.7218874999999987E-2</v>
      </c>
      <c r="Y48" s="116">
        <f>IF($B$4=Base_Cenarios!$AW$5,Base_Cenarios!BA$5,(IF('Cenario_B.3.1'!$B$4=Base_Cenarios!$AW$6,Base_Cenarios!BA$6,Base_Cenarios!BA$7)))</f>
        <v>0.10553483874999998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IF($B$4=Base_Cenarios!$AW$5,Base_Cenarios!AX$5,(IF('Cenario_B.3.1'!$B$4=Base_Cenarios!$AW$6,Base_Cenarios!AX$6,Base_Cenarios!AX$7)))</f>
        <v>6.5949999999999995E-2</v>
      </c>
      <c r="AE48" s="151">
        <f>IF($B$4=Base_Cenarios!$AW$5,Base_Cenarios!AY$5,(IF('Cenario_B.3.1'!$B$4=Base_Cenarios!$AW$6,Base_Cenarios!AY$6,Base_Cenarios!AY$7)))</f>
        <v>7.5842499999999993E-2</v>
      </c>
      <c r="AF48" s="151">
        <f>IF($B$4=Base_Cenarios!$AW$5,Base_Cenarios!AZ$5,(IF('Cenario_B.3.1'!$B$4=Base_Cenarios!$AW$6,Base_Cenarios!AZ$6,Base_Cenarios!AZ$7)))</f>
        <v>8.7218874999999987E-2</v>
      </c>
      <c r="AG48" s="151">
        <f>IF($B$4=Base_Cenarios!$AW$5,Base_Cenarios!BA$5,(IF('Cenario_B.3.1'!$B$4=Base_Cenarios!$AW$6,Base_Cenarios!BA$6,Base_Cenarios!BA$7)))</f>
        <v>0.10553483874999998</v>
      </c>
      <c r="AH48" s="142">
        <v>1</v>
      </c>
      <c r="AI48" s="118">
        <f t="shared" si="11"/>
        <v>23772.169985054403</v>
      </c>
      <c r="AJ48" s="118">
        <f t="shared" si="11"/>
        <v>27884.974988558577</v>
      </c>
      <c r="AK48" s="118">
        <f t="shared" si="11"/>
        <v>32476.116075292073</v>
      </c>
      <c r="AL48" s="118">
        <f t="shared" si="11"/>
        <v>37606.639342016082</v>
      </c>
      <c r="AM48" s="118">
        <f t="shared" si="12"/>
        <v>13206.761102808001</v>
      </c>
      <c r="AN48" s="118">
        <f t="shared" si="12"/>
        <v>15491.652771421432</v>
      </c>
      <c r="AO48" s="118">
        <f t="shared" si="12"/>
        <v>18042.286708495598</v>
      </c>
      <c r="AP48" s="118">
        <f t="shared" si="12"/>
        <v>20892.577412231156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36978.931087862402</v>
      </c>
      <c r="AV48" s="118">
        <f t="shared" si="14"/>
        <v>43376.627759980009</v>
      </c>
      <c r="AW48" s="118">
        <f t="shared" si="14"/>
        <v>50518.402783787671</v>
      </c>
      <c r="AX48" s="118">
        <f t="shared" si="14"/>
        <v>58499.216754247238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(IF($B$3=Base_Cenarios!$A$3,Base_Cenarios!G13,(IF('Cenario_B.3.1'!$B$3=Base_Cenarios!$Q$3,Base_Cenarios!W13,Base_Cenarios!AM13))))*12.1667</f>
        <v>14746274.000639999</v>
      </c>
      <c r="C49" s="111">
        <f>(IF($B$3=Base_Cenarios!$A$3,Base_Cenarios!H13,(IF('Cenario_B.3.1'!$B$3=Base_Cenarios!$Q$3,Base_Cenarios!X13,Base_Cenarios!AN13))))*12.1667</f>
        <v>15302766.446540948</v>
      </c>
      <c r="D49" s="111">
        <f>(IF($B$3=Base_Cenarios!$A$3,Base_Cenarios!I13,(IF('Cenario_B.3.1'!$B$3=Base_Cenarios!$Q$3,Base_Cenarios!Y13,Base_Cenarios!AO13))))*12.1667</f>
        <v>15723133.609143438</v>
      </c>
      <c r="E49" s="111">
        <f>(IF($B$3=Base_Cenarios!$A$3,Base_Cenarios!J13,(IF('Cenario_B.3.1'!$B$3=Base_Cenarios!$Q$3,Base_Cenarios!Z13,Base_Cenarios!AP13))))*12.1667</f>
        <v>15870678.270274276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IF($B$4=Base_Cenarios!$AW$5,Base_Cenarios!AX$5,(IF('Cenario_B.3.1'!$B$4=Base_Cenarios!$AW$6,Base_Cenarios!AX$6,Base_Cenarios!AX$7)))</f>
        <v>6.5949999999999995E-2</v>
      </c>
      <c r="J49" s="114">
        <f>IF($B$4=Base_Cenarios!$AW$5,Base_Cenarios!AY$5,(IF('Cenario_B.3.1'!$B$4=Base_Cenarios!$AW$6,Base_Cenarios!AY$6,Base_Cenarios!AY$7)))</f>
        <v>7.5842499999999993E-2</v>
      </c>
      <c r="K49" s="114">
        <f>IF($B$4=Base_Cenarios!$AW$5,Base_Cenarios!AZ$5,(IF('Cenario_B.3.1'!$B$4=Base_Cenarios!$AW$6,Base_Cenarios!AZ$6,Base_Cenarios!AZ$7)))</f>
        <v>8.7218874999999987E-2</v>
      </c>
      <c r="L49" s="114">
        <f>IF($B$4=Base_Cenarios!$AW$5,Base_Cenarios!BA$5,(IF('Cenario_B.3.1'!$B$4=Base_Cenarios!$AW$6,Base_Cenarios!BA$6,Base_Cenarios!BA$7)))</f>
        <v>0.10553483874999998</v>
      </c>
      <c r="M49" s="115">
        <v>0.5</v>
      </c>
      <c r="N49" s="115">
        <f t="shared" si="10"/>
        <v>14746274.000639999</v>
      </c>
      <c r="O49" s="115">
        <f t="shared" si="10"/>
        <v>15302766.446540948</v>
      </c>
      <c r="P49" s="115">
        <f t="shared" si="10"/>
        <v>15723133.609143438</v>
      </c>
      <c r="Q49" s="115">
        <f t="shared" si="10"/>
        <v>15870678.270274276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IF($B$4=Base_Cenarios!$AW$5,Base_Cenarios!AX$5,(IF('Cenario_B.3.1'!$B$4=Base_Cenarios!$AW$6,Base_Cenarios!AX$6,Base_Cenarios!AX$7)))</f>
        <v>6.5949999999999995E-2</v>
      </c>
      <c r="W49" s="116">
        <f>IF($B$4=Base_Cenarios!$AW$5,Base_Cenarios!AY$5,(IF('Cenario_B.3.1'!$B$4=Base_Cenarios!$AW$6,Base_Cenarios!AY$6,Base_Cenarios!AY$7)))</f>
        <v>7.5842499999999993E-2</v>
      </c>
      <c r="X49" s="116">
        <f>IF($B$4=Base_Cenarios!$AW$5,Base_Cenarios!AZ$5,(IF('Cenario_B.3.1'!$B$4=Base_Cenarios!$AW$6,Base_Cenarios!AZ$6,Base_Cenarios!AZ$7)))</f>
        <v>8.7218874999999987E-2</v>
      </c>
      <c r="Y49" s="116">
        <f>IF($B$4=Base_Cenarios!$AW$5,Base_Cenarios!BA$5,(IF('Cenario_B.3.1'!$B$4=Base_Cenarios!$AW$6,Base_Cenarios!BA$6,Base_Cenarios!BA$7)))</f>
        <v>0.10553483874999998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IF($B$4=Base_Cenarios!$AW$5,Base_Cenarios!AX$5,(IF('Cenario_B.3.1'!$B$4=Base_Cenarios!$AW$6,Base_Cenarios!AX$6,Base_Cenarios!AX$7)))</f>
        <v>6.5949999999999995E-2</v>
      </c>
      <c r="AE49" s="151">
        <f>IF($B$4=Base_Cenarios!$AW$5,Base_Cenarios!AY$5,(IF('Cenario_B.3.1'!$B$4=Base_Cenarios!$AW$6,Base_Cenarios!AY$6,Base_Cenarios!AY$7)))</f>
        <v>7.5842499999999993E-2</v>
      </c>
      <c r="AF49" s="151">
        <f>IF($B$4=Base_Cenarios!$AW$5,Base_Cenarios!AZ$5,(IF('Cenario_B.3.1'!$B$4=Base_Cenarios!$AW$6,Base_Cenarios!AZ$6,Base_Cenarios!AZ$7)))</f>
        <v>8.7218874999999987E-2</v>
      </c>
      <c r="AG49" s="151">
        <f>IF($B$4=Base_Cenarios!$AW$5,Base_Cenarios!BA$5,(IF('Cenario_B.3.1'!$B$4=Base_Cenarios!$AW$6,Base_Cenarios!BA$6,Base_Cenarios!BA$7)))</f>
        <v>0.10553483874999998</v>
      </c>
      <c r="AH49" s="142">
        <v>1</v>
      </c>
      <c r="AI49" s="118">
        <f t="shared" si="11"/>
        <v>972516.77034220786</v>
      </c>
      <c r="AJ49" s="118">
        <f t="shared" si="11"/>
        <v>1160600.0642217817</v>
      </c>
      <c r="AK49" s="118">
        <f t="shared" si="11"/>
        <v>1371354.0248641802</v>
      </c>
      <c r="AL49" s="118">
        <f t="shared" si="11"/>
        <v>1674909.4721065243</v>
      </c>
      <c r="AM49" s="118">
        <f t="shared" si="12"/>
        <v>486258.38517110393</v>
      </c>
      <c r="AN49" s="118">
        <f t="shared" si="12"/>
        <v>580300.03211089084</v>
      </c>
      <c r="AO49" s="118">
        <f t="shared" si="12"/>
        <v>685677.01243209012</v>
      </c>
      <c r="AP49" s="118">
        <f t="shared" si="12"/>
        <v>837454.73605326214</v>
      </c>
      <c r="AQ49" s="118">
        <f t="shared" si="15"/>
        <v>1871.8192799999997</v>
      </c>
      <c r="AR49" s="118">
        <f t="shared" si="13"/>
        <v>2328.1098759998549</v>
      </c>
      <c r="AS49" s="118">
        <f t="shared" si="13"/>
        <v>2868.1394363397858</v>
      </c>
      <c r="AT49" s="118">
        <f t="shared" si="13"/>
        <v>3676.5375743297541</v>
      </c>
      <c r="AU49" s="118">
        <f t="shared" si="14"/>
        <v>1460646.9747933119</v>
      </c>
      <c r="AV49" s="118">
        <f t="shared" si="14"/>
        <v>1743228.2062086724</v>
      </c>
      <c r="AW49" s="118">
        <f t="shared" si="14"/>
        <v>2059899.17673261</v>
      </c>
      <c r="AX49" s="118">
        <f t="shared" si="14"/>
        <v>2516040.7457341161</v>
      </c>
      <c r="AY49" s="104"/>
      <c r="AZ49" s="104"/>
      <c r="BA49" s="104"/>
    </row>
    <row r="50" spans="1:53">
      <c r="AH50" s="86" t="s">
        <v>125</v>
      </c>
      <c r="AI50" s="132">
        <f>SUM(AI44:AI49)</f>
        <v>3203294.7059738357</v>
      </c>
      <c r="AJ50" s="132">
        <f t="shared" ref="AJ50:AX50" si="16">SUM(AJ44:AJ49)</f>
        <v>3768379.5303015248</v>
      </c>
      <c r="AK50" s="132">
        <f t="shared" si="16"/>
        <v>4392723.5772215202</v>
      </c>
      <c r="AL50" s="132">
        <f t="shared" si="16"/>
        <v>5196834.7581154909</v>
      </c>
      <c r="AM50" s="132">
        <f t="shared" si="16"/>
        <v>1660932.1916066881</v>
      </c>
      <c r="AN50" s="132">
        <f t="shared" si="16"/>
        <v>1953511.8903035128</v>
      </c>
      <c r="AO50" s="132">
        <f t="shared" si="16"/>
        <v>2276699.3542320179</v>
      </c>
      <c r="AP50" s="132">
        <f t="shared" si="16"/>
        <v>2692055.5431652218</v>
      </c>
      <c r="AQ50" s="132">
        <f t="shared" si="16"/>
        <v>37326.158331695973</v>
      </c>
      <c r="AR50" s="132">
        <f t="shared" si="16"/>
        <v>44320.007381671225</v>
      </c>
      <c r="AS50" s="132">
        <f t="shared" si="16"/>
        <v>52164.197374421427</v>
      </c>
      <c r="AT50" s="132">
        <f t="shared" si="16"/>
        <v>64124.842741024913</v>
      </c>
      <c r="AU50" s="132">
        <f t="shared" si="16"/>
        <v>4901553.0559122199</v>
      </c>
      <c r="AV50" s="132">
        <f t="shared" si="16"/>
        <v>5766211.4279867085</v>
      </c>
      <c r="AW50" s="132">
        <f t="shared" si="16"/>
        <v>6721587.1288279593</v>
      </c>
      <c r="AX50" s="132">
        <f t="shared" si="16"/>
        <v>7953015.1440217374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(IF($B$3=Base_Cenarios!$A$3,Base_Cenarios!G18,(IF('Cenario_B.3.1'!$B$3=Base_Cenarios!$Q$3,Base_Cenarios!W18,Base_Cenarios!AM18))))*12.1667</f>
        <v>0</v>
      </c>
      <c r="C60" s="110">
        <f>(IF($B$3=Base_Cenarios!$A$3,Base_Cenarios!H18,(IF('Cenario_B.3.1'!$B$3=Base_Cenarios!$Q$3,Base_Cenarios!X18,Base_Cenarios!AN18))))*12.1667</f>
        <v>0</v>
      </c>
      <c r="D60" s="110">
        <f>(IF($B$3=Base_Cenarios!$A$3,Base_Cenarios!I18,(IF('Cenario_B.3.1'!$B$3=Base_Cenarios!$Q$3,Base_Cenarios!Y18,Base_Cenarios!AO18))))*12.1667</f>
        <v>0</v>
      </c>
      <c r="E60" s="110">
        <f>(IF($B$3=Base_Cenarios!$A$3,Base_Cenarios!J18,(IF('Cenario_B.3.1'!$B$3=Base_Cenarios!$Q$3,Base_Cenarios!Z18,Base_Cenarios!AP18))))*12.1667</f>
        <v>0</v>
      </c>
      <c r="F60" s="112">
        <v>1</v>
      </c>
      <c r="G60" s="114">
        <f>IF($B$4=Base_Cenarios!$AW$5,Base_Cenarios!AX$5,(IF('Cenario_B.3.1'!$B$4=Base_Cenarios!$AW$6,Base_Cenarios!AX$6,Base_Cenarios!AX$7)))</f>
        <v>6.5949999999999995E-2</v>
      </c>
      <c r="H60" s="114">
        <f>IF($B$4=Base_Cenarios!$AW$5,Base_Cenarios!AY$5,(IF('Cenario_B.3.1'!$B$4=Base_Cenarios!$AW$6,Base_Cenarios!AY$6,Base_Cenarios!AY$7)))</f>
        <v>7.5842499999999993E-2</v>
      </c>
      <c r="I60" s="114">
        <f>IF($B$4=Base_Cenarios!$AW$5,Base_Cenarios!AZ$5,(IF('Cenario_B.3.1'!$B$4=Base_Cenarios!$AW$6,Base_Cenarios!AZ$6,Base_Cenarios!AZ$7)))</f>
        <v>8.7218874999999987E-2</v>
      </c>
      <c r="J60" s="114">
        <f>IF($B$4=Base_Cenarios!$AW$5,Base_Cenarios!BA$5,(IF('Cenario_B.3.1'!$B$4=Base_Cenarios!$AW$6,Base_Cenarios!BA$6,Base_Cenarios!BA$7)))</f>
        <v>0.10553483874999998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IF($B$4=Base_Cenarios!$AW$5,Base_Cenarios!AX$5,(IF('Cenario_B.3.1'!$B$4=Base_Cenarios!$AW$6,Base_Cenarios!AX$6,Base_Cenarios!AX$7)))</f>
        <v>6.5949999999999995E-2</v>
      </c>
      <c r="T60" s="116">
        <f>IF($B$4=Base_Cenarios!$AW$5,Base_Cenarios!AY$5,(IF('Cenario_B.3.1'!$B$4=Base_Cenarios!$AW$6,Base_Cenarios!AY$6,Base_Cenarios!AY$7)))</f>
        <v>7.5842499999999993E-2</v>
      </c>
      <c r="U60" s="116">
        <f>IF($B$4=Base_Cenarios!$AW$5,Base_Cenarios!AZ$5,(IF('Cenario_B.3.1'!$B$4=Base_Cenarios!$AW$6,Base_Cenarios!AZ$6,Base_Cenarios!AZ$7)))</f>
        <v>8.7218874999999987E-2</v>
      </c>
      <c r="V60" s="116">
        <f>IF($B$4=Base_Cenarios!$AW$5,Base_Cenarios!BA$5,(IF('Cenario_B.3.1'!$B$4=Base_Cenarios!$AW$6,Base_Cenarios!BA$6,Base_Cenarios!BA$7)))</f>
        <v>0.10553483874999998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(IF($B$3=Base_Cenarios!$A$3,Base_Cenarios!G19,(IF('Cenario_B.3.1'!$B$3=Base_Cenarios!$Q$3,Base_Cenarios!W19,Base_Cenarios!AM19))))*12.1667</f>
        <v>0</v>
      </c>
      <c r="C61" s="110">
        <f>(IF($B$3=Base_Cenarios!$A$3,Base_Cenarios!H19,(IF('Cenario_B.3.1'!$B$3=Base_Cenarios!$Q$3,Base_Cenarios!X19,Base_Cenarios!AN19))))*12.1667</f>
        <v>0</v>
      </c>
      <c r="D61" s="110">
        <f>(IF($B$3=Base_Cenarios!$A$3,Base_Cenarios!I19,(IF('Cenario_B.3.1'!$B$3=Base_Cenarios!$Q$3,Base_Cenarios!Y19,Base_Cenarios!AO19))))*12.1667</f>
        <v>0</v>
      </c>
      <c r="E61" s="110">
        <f>(IF($B$3=Base_Cenarios!$A$3,Base_Cenarios!J19,(IF('Cenario_B.3.1'!$B$3=Base_Cenarios!$Q$3,Base_Cenarios!Z19,Base_Cenarios!AP19))))*12.1667</f>
        <v>0</v>
      </c>
      <c r="F61" s="112">
        <v>1</v>
      </c>
      <c r="G61" s="114">
        <f>IF($B$4=Base_Cenarios!$AW$5,Base_Cenarios!AX$5,(IF('Cenario_B.3.1'!$B$4=Base_Cenarios!$AW$6,Base_Cenarios!AX$6,Base_Cenarios!AX$7)))</f>
        <v>6.5949999999999995E-2</v>
      </c>
      <c r="H61" s="114">
        <f>IF($B$4=Base_Cenarios!$AW$5,Base_Cenarios!AY$5,(IF('Cenario_B.3.1'!$B$4=Base_Cenarios!$AW$6,Base_Cenarios!AY$6,Base_Cenarios!AY$7)))</f>
        <v>7.5842499999999993E-2</v>
      </c>
      <c r="I61" s="114">
        <f>IF($B$4=Base_Cenarios!$AW$5,Base_Cenarios!AZ$5,(IF('Cenario_B.3.1'!$B$4=Base_Cenarios!$AW$6,Base_Cenarios!AZ$6,Base_Cenarios!AZ$7)))</f>
        <v>8.7218874999999987E-2</v>
      </c>
      <c r="J61" s="114">
        <f>IF($B$4=Base_Cenarios!$AW$5,Base_Cenarios!BA$5,(IF('Cenario_B.3.1'!$B$4=Base_Cenarios!$AW$6,Base_Cenarios!BA$6,Base_Cenarios!BA$7)))</f>
        <v>0.10553483874999998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IF($B$4=Base_Cenarios!$AW$5,Base_Cenarios!AX$5,(IF('Cenario_B.3.1'!$B$4=Base_Cenarios!$AW$6,Base_Cenarios!AX$6,Base_Cenarios!AX$7)))</f>
        <v>6.5949999999999995E-2</v>
      </c>
      <c r="T61" s="116">
        <f>IF($B$4=Base_Cenarios!$AW$5,Base_Cenarios!AY$5,(IF('Cenario_B.3.1'!$B$4=Base_Cenarios!$AW$6,Base_Cenarios!AY$6,Base_Cenarios!AY$7)))</f>
        <v>7.5842499999999993E-2</v>
      </c>
      <c r="U61" s="116">
        <f>IF($B$4=Base_Cenarios!$AW$5,Base_Cenarios!AZ$5,(IF('Cenario_B.3.1'!$B$4=Base_Cenarios!$AW$6,Base_Cenarios!AZ$6,Base_Cenarios!AZ$7)))</f>
        <v>8.7218874999999987E-2</v>
      </c>
      <c r="V61" s="116">
        <f>IF($B$4=Base_Cenarios!$AW$5,Base_Cenarios!BA$5,(IF('Cenario_B.3.1'!$B$4=Base_Cenarios!$AW$6,Base_Cenarios!BA$6,Base_Cenarios!BA$7)))</f>
        <v>0.10553483874999998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(IF($B$3=Base_Cenarios!$A$3,Base_Cenarios!G20,(IF('Cenario_B.3.1'!$B$3=Base_Cenarios!$Q$3,Base_Cenarios!W20,Base_Cenarios!AM20))))*12.1667</f>
        <v>0</v>
      </c>
      <c r="C62" s="110">
        <f>(IF($B$3=Base_Cenarios!$A$3,Base_Cenarios!H20,(IF('Cenario_B.3.1'!$B$3=Base_Cenarios!$Q$3,Base_Cenarios!X20,Base_Cenarios!AN20))))*12.1667</f>
        <v>0</v>
      </c>
      <c r="D62" s="110">
        <f>(IF($B$3=Base_Cenarios!$A$3,Base_Cenarios!I20,(IF('Cenario_B.3.1'!$B$3=Base_Cenarios!$Q$3,Base_Cenarios!Y20,Base_Cenarios!AO20))))*12.1667</f>
        <v>0</v>
      </c>
      <c r="E62" s="110">
        <f>(IF($B$3=Base_Cenarios!$A$3,Base_Cenarios!J20,(IF('Cenario_B.3.1'!$B$3=Base_Cenarios!$Q$3,Base_Cenarios!Z20,Base_Cenarios!AP20))))*12.1667</f>
        <v>0</v>
      </c>
      <c r="F62" s="112">
        <v>1</v>
      </c>
      <c r="G62" s="114">
        <f>IF($B$4=Base_Cenarios!$AW$5,Base_Cenarios!AX$5,(IF('Cenario_B.3.1'!$B$4=Base_Cenarios!$AW$6,Base_Cenarios!AX$6,Base_Cenarios!AX$7)))</f>
        <v>6.5949999999999995E-2</v>
      </c>
      <c r="H62" s="114">
        <f>IF($B$4=Base_Cenarios!$AW$5,Base_Cenarios!AY$5,(IF('Cenario_B.3.1'!$B$4=Base_Cenarios!$AW$6,Base_Cenarios!AY$6,Base_Cenarios!AY$7)))</f>
        <v>7.5842499999999993E-2</v>
      </c>
      <c r="I62" s="114">
        <f>IF($B$4=Base_Cenarios!$AW$5,Base_Cenarios!AZ$5,(IF('Cenario_B.3.1'!$B$4=Base_Cenarios!$AW$6,Base_Cenarios!AZ$6,Base_Cenarios!AZ$7)))</f>
        <v>8.7218874999999987E-2</v>
      </c>
      <c r="J62" s="114">
        <f>IF($B$4=Base_Cenarios!$AW$5,Base_Cenarios!BA$5,(IF('Cenario_B.3.1'!$B$4=Base_Cenarios!$AW$6,Base_Cenarios!BA$6,Base_Cenarios!BA$7)))</f>
        <v>0.10553483874999998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IF($B$4=Base_Cenarios!$AW$5,Base_Cenarios!AX$5,(IF('Cenario_B.3.1'!$B$4=Base_Cenarios!$AW$6,Base_Cenarios!AX$6,Base_Cenarios!AX$7)))</f>
        <v>6.5949999999999995E-2</v>
      </c>
      <c r="T62" s="116">
        <f>IF($B$4=Base_Cenarios!$AW$5,Base_Cenarios!AY$5,(IF('Cenario_B.3.1'!$B$4=Base_Cenarios!$AW$6,Base_Cenarios!AY$6,Base_Cenarios!AY$7)))</f>
        <v>7.5842499999999993E-2</v>
      </c>
      <c r="U62" s="116">
        <f>IF($B$4=Base_Cenarios!$AW$5,Base_Cenarios!AZ$5,(IF('Cenario_B.3.1'!$B$4=Base_Cenarios!$AW$6,Base_Cenarios!AZ$6,Base_Cenarios!AZ$7)))</f>
        <v>8.7218874999999987E-2</v>
      </c>
      <c r="V62" s="116">
        <f>IF($B$4=Base_Cenarios!$AW$5,Base_Cenarios!BA$5,(IF('Cenario_B.3.1'!$B$4=Base_Cenarios!$AW$6,Base_Cenarios!BA$6,Base_Cenarios!BA$7)))</f>
        <v>0.10553483874999998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(IF($B$3=Base_Cenarios!$A$3,Base_Cenarios!G21,(IF('Cenario_B.3.1'!$B$3=Base_Cenarios!$Q$3,Base_Cenarios!W21,Base_Cenarios!AM21))))*12.1667</f>
        <v>0</v>
      </c>
      <c r="C63" s="110">
        <f>(IF($B$3=Base_Cenarios!$A$3,Base_Cenarios!H21,(IF('Cenario_B.3.1'!$B$3=Base_Cenarios!$Q$3,Base_Cenarios!X21,Base_Cenarios!AN21))))*12.1667</f>
        <v>0</v>
      </c>
      <c r="D63" s="110">
        <f>(IF($B$3=Base_Cenarios!$A$3,Base_Cenarios!I21,(IF('Cenario_B.3.1'!$B$3=Base_Cenarios!$Q$3,Base_Cenarios!Y21,Base_Cenarios!AO21))))*12.1667</f>
        <v>0</v>
      </c>
      <c r="E63" s="110">
        <f>(IF($B$3=Base_Cenarios!$A$3,Base_Cenarios!J21,(IF('Cenario_B.3.1'!$B$3=Base_Cenarios!$Q$3,Base_Cenarios!Z21,Base_Cenarios!AP21))))*12.1667</f>
        <v>0</v>
      </c>
      <c r="F63" s="112">
        <v>1</v>
      </c>
      <c r="G63" s="114">
        <f>IF($B$4=Base_Cenarios!$AW$5,Base_Cenarios!AX$5,(IF('Cenario_B.3.1'!$B$4=Base_Cenarios!$AW$6,Base_Cenarios!AX$6,Base_Cenarios!AX$7)))</f>
        <v>6.5949999999999995E-2</v>
      </c>
      <c r="H63" s="114">
        <f>IF($B$4=Base_Cenarios!$AW$5,Base_Cenarios!AY$5,(IF('Cenario_B.3.1'!$B$4=Base_Cenarios!$AW$6,Base_Cenarios!AY$6,Base_Cenarios!AY$7)))</f>
        <v>7.5842499999999993E-2</v>
      </c>
      <c r="I63" s="114">
        <f>IF($B$4=Base_Cenarios!$AW$5,Base_Cenarios!AZ$5,(IF('Cenario_B.3.1'!$B$4=Base_Cenarios!$AW$6,Base_Cenarios!AZ$6,Base_Cenarios!AZ$7)))</f>
        <v>8.7218874999999987E-2</v>
      </c>
      <c r="J63" s="114">
        <f>IF($B$4=Base_Cenarios!$AW$5,Base_Cenarios!BA$5,(IF('Cenario_B.3.1'!$B$4=Base_Cenarios!$AW$6,Base_Cenarios!BA$6,Base_Cenarios!BA$7)))</f>
        <v>0.10553483874999998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IF($B$4=Base_Cenarios!$AW$5,Base_Cenarios!AX$5,(IF('Cenario_B.3.1'!$B$4=Base_Cenarios!$AW$6,Base_Cenarios!AX$6,Base_Cenarios!AX$7)))</f>
        <v>6.5949999999999995E-2</v>
      </c>
      <c r="T63" s="116">
        <f>IF($B$4=Base_Cenarios!$AW$5,Base_Cenarios!AY$5,(IF('Cenario_B.3.1'!$B$4=Base_Cenarios!$AW$6,Base_Cenarios!AY$6,Base_Cenarios!AY$7)))</f>
        <v>7.5842499999999993E-2</v>
      </c>
      <c r="U63" s="116">
        <f>IF($B$4=Base_Cenarios!$AW$5,Base_Cenarios!AZ$5,(IF('Cenario_B.3.1'!$B$4=Base_Cenarios!$AW$6,Base_Cenarios!AZ$6,Base_Cenarios!AZ$7)))</f>
        <v>8.7218874999999987E-2</v>
      </c>
      <c r="V63" s="116">
        <f>IF($B$4=Base_Cenarios!$AW$5,Base_Cenarios!BA$5,(IF('Cenario_B.3.1'!$B$4=Base_Cenarios!$AW$6,Base_Cenarios!BA$6,Base_Cenarios!BA$7)))</f>
        <v>0.10553483874999998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(IF($B$3=Base_Cenarios!$A$3,Base_Cenarios!G22,(IF('Cenario_B.3.1'!$B$3=Base_Cenarios!$Q$3,Base_Cenarios!W22,Base_Cenarios!AM22))))*12.1667</f>
        <v>10276163.833796386</v>
      </c>
      <c r="C64" s="110">
        <f>(IF($B$3=Base_Cenarios!$A$3,Base_Cenarios!H22,(IF('Cenario_B.3.1'!$B$3=Base_Cenarios!$Q$3,Base_Cenarios!X22,Base_Cenarios!AN22))))*12.1667</f>
        <v>12026194.534691907</v>
      </c>
      <c r="D64" s="110">
        <f>(IF($B$3=Base_Cenarios!$A$3,Base_Cenarios!I22,(IF('Cenario_B.3.1'!$B$3=Base_Cenarios!$Q$3,Base_Cenarios!Y22,Base_Cenarios!AO22))))*12.1667</f>
        <v>16142535.653449737</v>
      </c>
      <c r="E64" s="110">
        <f>(IF($B$3=Base_Cenarios!$A$3,Base_Cenarios!J22,(IF('Cenario_B.3.1'!$B$3=Base_Cenarios!$Q$3,Base_Cenarios!Z22,Base_Cenarios!AP22))))*12.1667</f>
        <v>18849638.882533256</v>
      </c>
      <c r="F64" s="112">
        <v>1</v>
      </c>
      <c r="G64" s="114">
        <f>IF($B$4=Base_Cenarios!$AW$5,Base_Cenarios!AX$5,(IF('Cenario_B.3.1'!$B$4=Base_Cenarios!$AW$6,Base_Cenarios!AX$6,Base_Cenarios!AX$7)))</f>
        <v>6.5949999999999995E-2</v>
      </c>
      <c r="H64" s="114">
        <f>IF($B$4=Base_Cenarios!$AW$5,Base_Cenarios!AY$5,(IF('Cenario_B.3.1'!$B$4=Base_Cenarios!$AW$6,Base_Cenarios!AY$6,Base_Cenarios!AY$7)))</f>
        <v>7.5842499999999993E-2</v>
      </c>
      <c r="I64" s="114">
        <f>IF($B$4=Base_Cenarios!$AW$5,Base_Cenarios!AZ$5,(IF('Cenario_B.3.1'!$B$4=Base_Cenarios!$AW$6,Base_Cenarios!AZ$6,Base_Cenarios!AZ$7)))</f>
        <v>8.7218874999999987E-2</v>
      </c>
      <c r="J64" s="114">
        <f>IF($B$4=Base_Cenarios!$AW$5,Base_Cenarios!BA$5,(IF('Cenario_B.3.1'!$B$4=Base_Cenarios!$AW$6,Base_Cenarios!BA$6,Base_Cenarios!BA$7)))</f>
        <v>0.10553483874999998</v>
      </c>
      <c r="K64" s="115">
        <f t="shared" si="21"/>
        <v>10276163.833796386</v>
      </c>
      <c r="L64" s="115">
        <f t="shared" si="17"/>
        <v>12026194.534691907</v>
      </c>
      <c r="M64" s="115">
        <f t="shared" si="17"/>
        <v>16142535.653449737</v>
      </c>
      <c r="N64" s="115">
        <f t="shared" si="17"/>
        <v>18849638.882533256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IF($B$4=Base_Cenarios!$AW$5,Base_Cenarios!AX$5,(IF('Cenario_B.3.1'!$B$4=Base_Cenarios!$AW$6,Base_Cenarios!AX$6,Base_Cenarios!AX$7)))</f>
        <v>6.5949999999999995E-2</v>
      </c>
      <c r="T64" s="116">
        <f>IF($B$4=Base_Cenarios!$AW$5,Base_Cenarios!AY$5,(IF('Cenario_B.3.1'!$B$4=Base_Cenarios!$AW$6,Base_Cenarios!AY$6,Base_Cenarios!AY$7)))</f>
        <v>7.5842499999999993E-2</v>
      </c>
      <c r="U64" s="116">
        <f>IF($B$4=Base_Cenarios!$AW$5,Base_Cenarios!AZ$5,(IF('Cenario_B.3.1'!$B$4=Base_Cenarios!$AW$6,Base_Cenarios!AZ$6,Base_Cenarios!AZ$7)))</f>
        <v>8.7218874999999987E-2</v>
      </c>
      <c r="V64" s="116">
        <f>IF($B$4=Base_Cenarios!$AW$5,Base_Cenarios!BA$5,(IF('Cenario_B.3.1'!$B$4=Base_Cenarios!$AW$6,Base_Cenarios!BA$6,Base_Cenarios!BA$7)))</f>
        <v>0.10553483874999998</v>
      </c>
      <c r="W64" s="117">
        <v>1</v>
      </c>
      <c r="X64" s="140">
        <v>0.1</v>
      </c>
      <c r="Y64" s="118">
        <f t="shared" si="22"/>
        <v>677713.00483887154</v>
      </c>
      <c r="Z64" s="118">
        <f t="shared" si="18"/>
        <v>912096.65899737086</v>
      </c>
      <c r="AA64" s="118">
        <f t="shared" si="18"/>
        <v>1407933.7993412756</v>
      </c>
      <c r="AB64" s="118">
        <f t="shared" si="18"/>
        <v>1989293.5999638771</v>
      </c>
      <c r="AC64" s="118">
        <f t="shared" si="23"/>
        <v>793127.52956293116</v>
      </c>
      <c r="AD64" s="118">
        <f t="shared" si="19"/>
        <v>1224290.2602967615</v>
      </c>
      <c r="AE64" s="118">
        <f t="shared" si="19"/>
        <v>1644044.2974908075</v>
      </c>
      <c r="AF64" s="118">
        <f t="shared" si="19"/>
        <v>0.10553483874999998</v>
      </c>
      <c r="AG64" s="118">
        <f t="shared" si="24"/>
        <v>147084.05344018029</v>
      </c>
      <c r="AH64" s="118">
        <f t="shared" si="20"/>
        <v>213638.69192941324</v>
      </c>
      <c r="AI64" s="118">
        <f t="shared" si="20"/>
        <v>305197.8096832083</v>
      </c>
      <c r="AJ64" s="118">
        <f t="shared" si="20"/>
        <v>198929.37054987159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(IF($B$3=Base_Cenarios!$A$3,Base_Cenarios!G23,(IF('Cenario_B.3.1'!$B$3=Base_Cenarios!$Q$3,Base_Cenarios!W23,Base_Cenarios!AM23))))*12.1667</f>
        <v>0</v>
      </c>
      <c r="C65" s="110">
        <f>(IF($B$3=Base_Cenarios!$A$3,Base_Cenarios!H23,(IF('Cenario_B.3.1'!$B$3=Base_Cenarios!$Q$3,Base_Cenarios!X23,Base_Cenarios!AN23))))*12.1667</f>
        <v>0</v>
      </c>
      <c r="D65" s="110">
        <f>(IF($B$3=Base_Cenarios!$A$3,Base_Cenarios!I23,(IF('Cenario_B.3.1'!$B$3=Base_Cenarios!$Q$3,Base_Cenarios!Y23,Base_Cenarios!AO23))))*12.1667</f>
        <v>0</v>
      </c>
      <c r="E65" s="110">
        <f>(IF($B$3=Base_Cenarios!$A$3,Base_Cenarios!J23,(IF('Cenario_B.3.1'!$B$3=Base_Cenarios!$Q$3,Base_Cenarios!Z23,Base_Cenarios!AP23))))*12.1667</f>
        <v>0</v>
      </c>
      <c r="F65" s="112">
        <v>1</v>
      </c>
      <c r="G65" s="114">
        <f>IF($B$4=Base_Cenarios!$AW$5,Base_Cenarios!AX$5,(IF('Cenario_B.3.1'!$B$4=Base_Cenarios!$AW$6,Base_Cenarios!AX$6,Base_Cenarios!AX$7)))</f>
        <v>6.5949999999999995E-2</v>
      </c>
      <c r="H65" s="114">
        <f>IF($B$4=Base_Cenarios!$AW$5,Base_Cenarios!AY$5,(IF('Cenario_B.3.1'!$B$4=Base_Cenarios!$AW$6,Base_Cenarios!AY$6,Base_Cenarios!AY$7)))</f>
        <v>7.5842499999999993E-2</v>
      </c>
      <c r="I65" s="114">
        <f>IF($B$4=Base_Cenarios!$AW$5,Base_Cenarios!AZ$5,(IF('Cenario_B.3.1'!$B$4=Base_Cenarios!$AW$6,Base_Cenarios!AZ$6,Base_Cenarios!AZ$7)))</f>
        <v>8.7218874999999987E-2</v>
      </c>
      <c r="J65" s="114">
        <f>IF($B$4=Base_Cenarios!$AW$5,Base_Cenarios!BA$5,(IF('Cenario_B.3.1'!$B$4=Base_Cenarios!$AW$6,Base_Cenarios!BA$6,Base_Cenarios!BA$7)))</f>
        <v>0.10553483874999998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IF($B$4=Base_Cenarios!$AW$5,Base_Cenarios!AX$5,(IF('Cenario_B.3.1'!$B$4=Base_Cenarios!$AW$6,Base_Cenarios!AX$6,Base_Cenarios!AX$7)))</f>
        <v>6.5949999999999995E-2</v>
      </c>
      <c r="T65" s="116">
        <f>IF($B$4=Base_Cenarios!$AW$5,Base_Cenarios!AY$5,(IF('Cenario_B.3.1'!$B$4=Base_Cenarios!$AW$6,Base_Cenarios!AY$6,Base_Cenarios!AY$7)))</f>
        <v>7.5842499999999993E-2</v>
      </c>
      <c r="U65" s="116">
        <f>IF($B$4=Base_Cenarios!$AW$5,Base_Cenarios!AZ$5,(IF('Cenario_B.3.1'!$B$4=Base_Cenarios!$AW$6,Base_Cenarios!AZ$6,Base_Cenarios!AZ$7)))</f>
        <v>8.7218874999999987E-2</v>
      </c>
      <c r="V65" s="116">
        <f>IF($B$4=Base_Cenarios!$AW$5,Base_Cenarios!BA$5,(IF('Cenario_B.3.1'!$B$4=Base_Cenarios!$AW$6,Base_Cenarios!BA$6,Base_Cenarios!BA$7)))</f>
        <v>0.10553483874999998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677713.00483887154</v>
      </c>
      <c r="Z66" s="132">
        <f t="shared" si="25"/>
        <v>912096.65899737086</v>
      </c>
      <c r="AA66" s="132">
        <f t="shared" si="25"/>
        <v>1407933.7993412756</v>
      </c>
      <c r="AB66" s="132">
        <f t="shared" si="25"/>
        <v>1989293.5999638771</v>
      </c>
      <c r="AC66" s="132">
        <f t="shared" si="25"/>
        <v>793127.52956293116</v>
      </c>
      <c r="AD66" s="132">
        <f t="shared" si="25"/>
        <v>1224290.2602967615</v>
      </c>
      <c r="AE66" s="132">
        <f t="shared" si="25"/>
        <v>1644044.2974908075</v>
      </c>
      <c r="AF66" s="132">
        <f t="shared" si="25"/>
        <v>0.10553483874999998</v>
      </c>
      <c r="AG66" s="132">
        <f t="shared" si="25"/>
        <v>147084.05344018029</v>
      </c>
      <c r="AH66" s="132">
        <f t="shared" si="25"/>
        <v>213638.69192941324</v>
      </c>
      <c r="AI66" s="132">
        <f t="shared" si="25"/>
        <v>305197.8096832083</v>
      </c>
      <c r="AJ66" s="132">
        <f t="shared" si="25"/>
        <v>198929.37054987159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(IF($B$3=Base_Cenarios!$A$3,Base_Cenarios!G28,(IF('Cenario_B.3.1'!$B$3=Base_Cenarios!$Q$3,Base_Cenarios!W28,Base_Cenarios!AM28))))*12.1667</f>
        <v>0</v>
      </c>
      <c r="C72" s="111">
        <f>(IF($B$3=Base_Cenarios!$A$3,Base_Cenarios!H28,(IF('Cenario_B.3.1'!$B$3=Base_Cenarios!$Q$3,Base_Cenarios!X28,Base_Cenarios!AN28))))*12.1667</f>
        <v>0</v>
      </c>
      <c r="D72" s="111">
        <f>(IF($B$3=Base_Cenarios!$A$3,Base_Cenarios!I28,(IF('Cenario_B.3.1'!$B$3=Base_Cenarios!$Q$3,Base_Cenarios!Y28,Base_Cenarios!AO28))))*12.1667</f>
        <v>0</v>
      </c>
      <c r="E72" s="111">
        <f>(IF($B$3=Base_Cenarios!$A$3,Base_Cenarios!J28,(IF('Cenario_B.3.1'!$B$3=Base_Cenarios!$Q$3,Base_Cenarios!Z28,Base_Cenarios!AP28))))*12.1667</f>
        <v>0</v>
      </c>
      <c r="F72" s="112">
        <v>1</v>
      </c>
      <c r="G72" s="114">
        <f>IF($B$4=Base_Cenarios!$AW$5,Base_Cenarios!AX$5,(IF('Cenario_B.3.1'!$B$4=Base_Cenarios!$AW$6,Base_Cenarios!AX$6,Base_Cenarios!AX$7)))</f>
        <v>6.5949999999999995E-2</v>
      </c>
      <c r="H72" s="114">
        <f>IF($B$4=Base_Cenarios!$AW$5,Base_Cenarios!AY$5,(IF('Cenario_B.3.1'!$B$4=Base_Cenarios!$AW$6,Base_Cenarios!AY$6,Base_Cenarios!AY$7)))</f>
        <v>7.5842499999999993E-2</v>
      </c>
      <c r="I72" s="114">
        <f>IF($B$4=Base_Cenarios!$AW$5,Base_Cenarios!AZ$5,(IF('Cenario_B.3.1'!$B$4=Base_Cenarios!$AW$6,Base_Cenarios!AZ$6,Base_Cenarios!AZ$7)))</f>
        <v>8.7218874999999987E-2</v>
      </c>
      <c r="J72" s="114">
        <f>IF($B$4=Base_Cenarios!$AW$5,Base_Cenarios!BA$5,(IF('Cenario_B.3.1'!$B$4=Base_Cenarios!$AW$6,Base_Cenarios!BA$6,Base_Cenarios!BA$7)))</f>
        <v>0.10553483874999998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IF($B$4=Base_Cenarios!$AW$5,Base_Cenarios!AX$5,(IF('Cenario_B.3.1'!$B$4=Base_Cenarios!$AW$6,Base_Cenarios!AX$6,Base_Cenarios!AX$7)))</f>
        <v>6.5949999999999995E-2</v>
      </c>
      <c r="T72" s="116">
        <f>IF($B$4=Base_Cenarios!$AW$5,Base_Cenarios!AY$5,(IF('Cenario_B.3.1'!$B$4=Base_Cenarios!$AW$6,Base_Cenarios!AY$6,Base_Cenarios!AY$7)))</f>
        <v>7.5842499999999993E-2</v>
      </c>
      <c r="U72" s="116">
        <f>IF($B$4=Base_Cenarios!$AW$5,Base_Cenarios!AZ$5,(IF('Cenario_B.3.1'!$B$4=Base_Cenarios!$AW$6,Base_Cenarios!AZ$6,Base_Cenarios!AZ$7)))</f>
        <v>8.7218874999999987E-2</v>
      </c>
      <c r="V72" s="116">
        <f>IF($B$4=Base_Cenarios!$AW$5,Base_Cenarios!BA$5,(IF('Cenario_B.3.1'!$B$4=Base_Cenarios!$AW$6,Base_Cenarios!BA$6,Base_Cenarios!BA$7)))</f>
        <v>0.10553483874999998</v>
      </c>
      <c r="W72" s="141">
        <f>(IF($B$3=Base_Cenarios!$A$3,Base_Cenarios!L28,(IF('Cenario_B.3.1'!$B$3=Base_Cenarios!$Q$3,Base_Cenarios!AB28,Base_Cenarios!AR28))))*12</f>
        <v>25.44</v>
      </c>
      <c r="X72" s="141">
        <f>(IF($B$3=Base_Cenarios!$A$3,Base_Cenarios!M28,(IF('Cenario_B.3.1'!$B$3=Base_Cenarios!$Q$3,Base_Cenarios!AC28,Base_Cenarios!AS28))))*12</f>
        <v>25.44</v>
      </c>
      <c r="Y72" s="141">
        <f>(IF($B$3=Base_Cenarios!$A$3,Base_Cenarios!N28,(IF('Cenario_B.3.1'!$B$3=Base_Cenarios!$Q$3,Base_Cenarios!AD28,Base_Cenarios!AT28))))*12</f>
        <v>25.44</v>
      </c>
      <c r="Z72" s="141">
        <f>(IF($B$3=Base_Cenarios!$A$3,Base_Cenarios!O28,(IF('Cenario_B.3.1'!$B$3=Base_Cenarios!$Q$3,Base_Cenarios!AE28,Base_Cenarios!AU28))))*12</f>
        <v>37.674609127493795</v>
      </c>
      <c r="AA72" s="150">
        <f>IF($B$4=Base_Cenarios!$AW$5,Base_Cenarios!AX$5,(IF('Cenario_B.3.1'!$B$4=Base_Cenarios!$AW$6,Base_Cenarios!AX$6,Base_Cenarios!AX$7)))</f>
        <v>6.5949999999999995E-2</v>
      </c>
      <c r="AB72" s="150">
        <f>IF($B$4=Base_Cenarios!$AW$5,Base_Cenarios!AY$5,(IF('Cenario_B.3.1'!$B$4=Base_Cenarios!$AW$6,Base_Cenarios!AY$6,Base_Cenarios!AY$7)))</f>
        <v>7.5842499999999993E-2</v>
      </c>
      <c r="AC72" s="150">
        <f>IF($B$4=Base_Cenarios!$AW$5,Base_Cenarios!AZ$5,(IF('Cenario_B.3.1'!$B$4=Base_Cenarios!$AW$6,Base_Cenarios!AZ$6,Base_Cenarios!AZ$7)))</f>
        <v>8.7218874999999987E-2</v>
      </c>
      <c r="AD72" s="150">
        <f>IF($B$4=Base_Cenarios!$AW$5,Base_Cenarios!BA$5,(IF('Cenario_B.3.1'!$B$4=Base_Cenarios!$AW$6,Base_Cenarios!BA$6,Base_Cenarios!BA$7)))</f>
        <v>0.10553483874999998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1.6777679999999999</v>
      </c>
      <c r="AO72" s="118">
        <f t="shared" ref="AO72:AQ77" si="29">X72*AB72</f>
        <v>1.9294331999999998</v>
      </c>
      <c r="AP72" s="118">
        <f t="shared" si="29"/>
        <v>2.2188481799999997</v>
      </c>
      <c r="AQ72" s="118">
        <f t="shared" si="29"/>
        <v>3.9759837992393354</v>
      </c>
      <c r="AR72" s="118">
        <f t="shared" ref="AR72:AU77" si="30">(AN72+AF72+AJ72)*$AE72</f>
        <v>1.6777679999999999</v>
      </c>
      <c r="AS72" s="118">
        <f t="shared" si="30"/>
        <v>1.9294331999999998</v>
      </c>
      <c r="AT72" s="118">
        <f t="shared" si="30"/>
        <v>2.2188481799999997</v>
      </c>
      <c r="AU72" s="118">
        <f t="shared" si="30"/>
        <v>3.9759837992393354</v>
      </c>
      <c r="AV72" s="2"/>
      <c r="AW72" s="2"/>
    </row>
    <row r="73" spans="1:53">
      <c r="A73" s="87" t="s">
        <v>12</v>
      </c>
      <c r="B73" s="111">
        <f>(IF($B$3=Base_Cenarios!$A$3,Base_Cenarios!G29,(IF('Cenario_B.3.1'!$B$3=Base_Cenarios!$Q$3,Base_Cenarios!W29,Base_Cenarios!AM29))))*12.1667</f>
        <v>0</v>
      </c>
      <c r="C73" s="111">
        <f>(IF($B$3=Base_Cenarios!$A$3,Base_Cenarios!H29,(IF('Cenario_B.3.1'!$B$3=Base_Cenarios!$Q$3,Base_Cenarios!X29,Base_Cenarios!AN29))))*12.1667</f>
        <v>0</v>
      </c>
      <c r="D73" s="111">
        <f>(IF($B$3=Base_Cenarios!$A$3,Base_Cenarios!I29,(IF('Cenario_B.3.1'!$B$3=Base_Cenarios!$Q$3,Base_Cenarios!Y29,Base_Cenarios!AO29))))*12.1667</f>
        <v>0</v>
      </c>
      <c r="E73" s="111">
        <f>(IF($B$3=Base_Cenarios!$A$3,Base_Cenarios!J29,(IF('Cenario_B.3.1'!$B$3=Base_Cenarios!$Q$3,Base_Cenarios!Z29,Base_Cenarios!AP29))))*12.1667</f>
        <v>0</v>
      </c>
      <c r="F73" s="112">
        <v>1</v>
      </c>
      <c r="G73" s="114">
        <f>IF($B$4=Base_Cenarios!$AW$5,Base_Cenarios!AX$5,(IF('Cenario_B.3.1'!$B$4=Base_Cenarios!$AW$6,Base_Cenarios!AX$6,Base_Cenarios!AX$7)))</f>
        <v>6.5949999999999995E-2</v>
      </c>
      <c r="H73" s="114">
        <f>IF($B$4=Base_Cenarios!$AW$5,Base_Cenarios!AY$5,(IF('Cenario_B.3.1'!$B$4=Base_Cenarios!$AW$6,Base_Cenarios!AY$6,Base_Cenarios!AY$7)))</f>
        <v>7.5842499999999993E-2</v>
      </c>
      <c r="I73" s="114">
        <f>IF($B$4=Base_Cenarios!$AW$5,Base_Cenarios!AZ$5,(IF('Cenario_B.3.1'!$B$4=Base_Cenarios!$AW$6,Base_Cenarios!AZ$6,Base_Cenarios!AZ$7)))</f>
        <v>8.7218874999999987E-2</v>
      </c>
      <c r="J73" s="114">
        <f>IF($B$4=Base_Cenarios!$AW$5,Base_Cenarios!BA$5,(IF('Cenario_B.3.1'!$B$4=Base_Cenarios!$AW$6,Base_Cenarios!BA$6,Base_Cenarios!BA$7)))</f>
        <v>0.10553483874999998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IF($B$4=Base_Cenarios!$AW$5,Base_Cenarios!AX$5,(IF('Cenario_B.3.1'!$B$4=Base_Cenarios!$AW$6,Base_Cenarios!AX$6,Base_Cenarios!AX$7)))</f>
        <v>6.5949999999999995E-2</v>
      </c>
      <c r="T73" s="116">
        <f>IF($B$4=Base_Cenarios!$AW$5,Base_Cenarios!AY$5,(IF('Cenario_B.3.1'!$B$4=Base_Cenarios!$AW$6,Base_Cenarios!AY$6,Base_Cenarios!AY$7)))</f>
        <v>7.5842499999999993E-2</v>
      </c>
      <c r="U73" s="116">
        <f>IF($B$4=Base_Cenarios!$AW$5,Base_Cenarios!AZ$5,(IF('Cenario_B.3.1'!$B$4=Base_Cenarios!$AW$6,Base_Cenarios!AZ$6,Base_Cenarios!AZ$7)))</f>
        <v>8.7218874999999987E-2</v>
      </c>
      <c r="V73" s="116">
        <f>IF($B$4=Base_Cenarios!$AW$5,Base_Cenarios!BA$5,(IF('Cenario_B.3.1'!$B$4=Base_Cenarios!$AW$6,Base_Cenarios!BA$6,Base_Cenarios!BA$7)))</f>
        <v>0.10553483874999998</v>
      </c>
      <c r="W73" s="141">
        <f>(IF($B$3=Base_Cenarios!$A$3,Base_Cenarios!L29,(IF('Cenario_B.3.1'!$B$3=Base_Cenarios!$Q$3,Base_Cenarios!AB29,Base_Cenarios!AR29))))*12</f>
        <v>0</v>
      </c>
      <c r="X73" s="141">
        <f>(IF($B$3=Base_Cenarios!$A$3,Base_Cenarios!M29,(IF('Cenario_B.3.1'!$B$3=Base_Cenarios!$Q$3,Base_Cenarios!AC29,Base_Cenarios!AS29))))*12</f>
        <v>0</v>
      </c>
      <c r="Y73" s="141">
        <f>(IF($B$3=Base_Cenarios!$A$3,Base_Cenarios!N29,(IF('Cenario_B.3.1'!$B$3=Base_Cenarios!$Q$3,Base_Cenarios!AD29,Base_Cenarios!AT29))))*12</f>
        <v>0</v>
      </c>
      <c r="Z73" s="141">
        <f>(IF($B$3=Base_Cenarios!$A$3,Base_Cenarios!O29,(IF('Cenario_B.3.1'!$B$3=Base_Cenarios!$Q$3,Base_Cenarios!AE29,Base_Cenarios!AU29))))*12</f>
        <v>0</v>
      </c>
      <c r="AA73" s="150">
        <f>IF($B$4=Base_Cenarios!$AW$5,Base_Cenarios!AX$5,(IF('Cenario_B.3.1'!$B$4=Base_Cenarios!$AW$6,Base_Cenarios!AX$6,Base_Cenarios!AX$7)))</f>
        <v>6.5949999999999995E-2</v>
      </c>
      <c r="AB73" s="150">
        <f>IF($B$4=Base_Cenarios!$AW$5,Base_Cenarios!AY$5,(IF('Cenario_B.3.1'!$B$4=Base_Cenarios!$AW$6,Base_Cenarios!AY$6,Base_Cenarios!AY$7)))</f>
        <v>7.5842499999999993E-2</v>
      </c>
      <c r="AC73" s="150">
        <f>IF($B$4=Base_Cenarios!$AW$5,Base_Cenarios!AZ$5,(IF('Cenario_B.3.1'!$B$4=Base_Cenarios!$AW$6,Base_Cenarios!AZ$6,Base_Cenarios!AZ$7)))</f>
        <v>8.7218874999999987E-2</v>
      </c>
      <c r="AD73" s="150">
        <f>IF($B$4=Base_Cenarios!$AW$5,Base_Cenarios!BA$5,(IF('Cenario_B.3.1'!$B$4=Base_Cenarios!$AW$6,Base_Cenarios!BA$6,Base_Cenarios!BA$7)))</f>
        <v>0.10553483874999998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(IF($B$3=Base_Cenarios!$A$3,Base_Cenarios!G30,(IF('Cenario_B.3.1'!$B$3=Base_Cenarios!$Q$3,Base_Cenarios!W30,Base_Cenarios!AM30))))*12.1667</f>
        <v>0</v>
      </c>
      <c r="C74" s="111">
        <f>(IF($B$3=Base_Cenarios!$A$3,Base_Cenarios!H30,(IF('Cenario_B.3.1'!$B$3=Base_Cenarios!$Q$3,Base_Cenarios!X30,Base_Cenarios!AN30))))*12.1667</f>
        <v>0</v>
      </c>
      <c r="D74" s="111">
        <f>(IF($B$3=Base_Cenarios!$A$3,Base_Cenarios!I30,(IF('Cenario_B.3.1'!$B$3=Base_Cenarios!$Q$3,Base_Cenarios!Y30,Base_Cenarios!AO30))))*12.1667</f>
        <v>0</v>
      </c>
      <c r="E74" s="111">
        <f>(IF($B$3=Base_Cenarios!$A$3,Base_Cenarios!J30,(IF('Cenario_B.3.1'!$B$3=Base_Cenarios!$Q$3,Base_Cenarios!Z30,Base_Cenarios!AP30))))*12.1667</f>
        <v>0</v>
      </c>
      <c r="F74" s="112">
        <v>1</v>
      </c>
      <c r="G74" s="114">
        <f>IF($B$4=Base_Cenarios!$AW$5,Base_Cenarios!AX$5,(IF('Cenario_B.3.1'!$B$4=Base_Cenarios!$AW$6,Base_Cenarios!AX$6,Base_Cenarios!AX$7)))</f>
        <v>6.5949999999999995E-2</v>
      </c>
      <c r="H74" s="114">
        <f>IF($B$4=Base_Cenarios!$AW$5,Base_Cenarios!AY$5,(IF('Cenario_B.3.1'!$B$4=Base_Cenarios!$AW$6,Base_Cenarios!AY$6,Base_Cenarios!AY$7)))</f>
        <v>7.5842499999999993E-2</v>
      </c>
      <c r="I74" s="114">
        <f>IF($B$4=Base_Cenarios!$AW$5,Base_Cenarios!AZ$5,(IF('Cenario_B.3.1'!$B$4=Base_Cenarios!$AW$6,Base_Cenarios!AZ$6,Base_Cenarios!AZ$7)))</f>
        <v>8.7218874999999987E-2</v>
      </c>
      <c r="J74" s="114">
        <f>IF($B$4=Base_Cenarios!$AW$5,Base_Cenarios!BA$5,(IF('Cenario_B.3.1'!$B$4=Base_Cenarios!$AW$6,Base_Cenarios!BA$6,Base_Cenarios!BA$7)))</f>
        <v>0.10553483874999998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IF($B$4=Base_Cenarios!$AW$5,Base_Cenarios!AX$5,(IF('Cenario_B.3.1'!$B$4=Base_Cenarios!$AW$6,Base_Cenarios!AX$6,Base_Cenarios!AX$7)))</f>
        <v>6.5949999999999995E-2</v>
      </c>
      <c r="T74" s="116">
        <f>IF($B$4=Base_Cenarios!$AW$5,Base_Cenarios!AY$5,(IF('Cenario_B.3.1'!$B$4=Base_Cenarios!$AW$6,Base_Cenarios!AY$6,Base_Cenarios!AY$7)))</f>
        <v>7.5842499999999993E-2</v>
      </c>
      <c r="U74" s="116">
        <f>IF($B$4=Base_Cenarios!$AW$5,Base_Cenarios!AZ$5,(IF('Cenario_B.3.1'!$B$4=Base_Cenarios!$AW$6,Base_Cenarios!AZ$6,Base_Cenarios!AZ$7)))</f>
        <v>8.7218874999999987E-2</v>
      </c>
      <c r="V74" s="116">
        <f>IF($B$4=Base_Cenarios!$AW$5,Base_Cenarios!BA$5,(IF('Cenario_B.3.1'!$B$4=Base_Cenarios!$AW$6,Base_Cenarios!BA$6,Base_Cenarios!BA$7)))</f>
        <v>0.10553483874999998</v>
      </c>
      <c r="W74" s="141">
        <f>(IF($B$3=Base_Cenarios!$A$3,Base_Cenarios!L30,(IF('Cenario_B.3.1'!$B$3=Base_Cenarios!$Q$3,Base_Cenarios!AB30,Base_Cenarios!AR30))))*12</f>
        <v>0</v>
      </c>
      <c r="X74" s="141">
        <f>(IF($B$3=Base_Cenarios!$A$3,Base_Cenarios!M30,(IF('Cenario_B.3.1'!$B$3=Base_Cenarios!$Q$3,Base_Cenarios!AC30,Base_Cenarios!AS30))))*12</f>
        <v>0</v>
      </c>
      <c r="Y74" s="141">
        <f>(IF($B$3=Base_Cenarios!$A$3,Base_Cenarios!N30,(IF('Cenario_B.3.1'!$B$3=Base_Cenarios!$Q$3,Base_Cenarios!AD30,Base_Cenarios!AT30))))*12</f>
        <v>0</v>
      </c>
      <c r="Z74" s="141">
        <f>(IF($B$3=Base_Cenarios!$A$3,Base_Cenarios!O30,(IF('Cenario_B.3.1'!$B$3=Base_Cenarios!$Q$3,Base_Cenarios!AE30,Base_Cenarios!AU30))))*12</f>
        <v>0</v>
      </c>
      <c r="AA74" s="150">
        <f>IF($B$4=Base_Cenarios!$AW$5,Base_Cenarios!AX$5,(IF('Cenario_B.3.1'!$B$4=Base_Cenarios!$AW$6,Base_Cenarios!AX$6,Base_Cenarios!AX$7)))</f>
        <v>6.5949999999999995E-2</v>
      </c>
      <c r="AB74" s="150">
        <f>IF($B$4=Base_Cenarios!$AW$5,Base_Cenarios!AY$5,(IF('Cenario_B.3.1'!$B$4=Base_Cenarios!$AW$6,Base_Cenarios!AY$6,Base_Cenarios!AY$7)))</f>
        <v>7.5842499999999993E-2</v>
      </c>
      <c r="AC74" s="150">
        <f>IF($B$4=Base_Cenarios!$AW$5,Base_Cenarios!AZ$5,(IF('Cenario_B.3.1'!$B$4=Base_Cenarios!$AW$6,Base_Cenarios!AZ$6,Base_Cenarios!AZ$7)))</f>
        <v>8.7218874999999987E-2</v>
      </c>
      <c r="AD74" s="150">
        <f>IF($B$4=Base_Cenarios!$AW$5,Base_Cenarios!BA$5,(IF('Cenario_B.3.1'!$B$4=Base_Cenarios!$AW$6,Base_Cenarios!BA$6,Base_Cenarios!BA$7)))</f>
        <v>0.10553483874999998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(IF($B$3=Base_Cenarios!$A$3,Base_Cenarios!G31,(IF('Cenario_B.3.1'!$B$3=Base_Cenarios!$Q$3,Base_Cenarios!W31,Base_Cenarios!AM31))))*12.1667</f>
        <v>23349318.370559998</v>
      </c>
      <c r="C75" s="111">
        <f>(IF($B$3=Base_Cenarios!$A$3,Base_Cenarios!H31,(IF('Cenario_B.3.1'!$B$3=Base_Cenarios!$Q$3,Base_Cenarios!X31,Base_Cenarios!AN31))))*12.1667</f>
        <v>23582811.554265592</v>
      </c>
      <c r="D75" s="111">
        <f>(IF($B$3=Base_Cenarios!$A$3,Base_Cenarios!I31,(IF('Cenario_B.3.1'!$B$3=Base_Cenarios!$Q$3,Base_Cenarios!Y31,Base_Cenarios!AO31))))*12.1667</f>
        <v>23818639.669808257</v>
      </c>
      <c r="E75" s="111">
        <f>(IF($B$3=Base_Cenarios!$A$3,Base_Cenarios!J31,(IF('Cenario_B.3.1'!$B$3=Base_Cenarios!$Q$3,Base_Cenarios!Z31,Base_Cenarios!AP31))))*12.1667</f>
        <v>25962317.240091</v>
      </c>
      <c r="F75" s="112">
        <v>1</v>
      </c>
      <c r="G75" s="114">
        <f>IF($B$4=Base_Cenarios!$AW$5,Base_Cenarios!AX$5,(IF('Cenario_B.3.1'!$B$4=Base_Cenarios!$AW$6,Base_Cenarios!AX$6,Base_Cenarios!AX$7)))</f>
        <v>6.5949999999999995E-2</v>
      </c>
      <c r="H75" s="114">
        <f>IF($B$4=Base_Cenarios!$AW$5,Base_Cenarios!AY$5,(IF('Cenario_B.3.1'!$B$4=Base_Cenarios!$AW$6,Base_Cenarios!AY$6,Base_Cenarios!AY$7)))</f>
        <v>7.5842499999999993E-2</v>
      </c>
      <c r="I75" s="114">
        <f>IF($B$4=Base_Cenarios!$AW$5,Base_Cenarios!AZ$5,(IF('Cenario_B.3.1'!$B$4=Base_Cenarios!$AW$6,Base_Cenarios!AZ$6,Base_Cenarios!AZ$7)))</f>
        <v>8.7218874999999987E-2</v>
      </c>
      <c r="J75" s="114">
        <f>IF($B$4=Base_Cenarios!$AW$5,Base_Cenarios!BA$5,(IF('Cenario_B.3.1'!$B$4=Base_Cenarios!$AW$6,Base_Cenarios!BA$6,Base_Cenarios!BA$7)))</f>
        <v>0.10553483874999998</v>
      </c>
      <c r="K75" s="115">
        <f t="shared" si="26"/>
        <v>23349318.370559998</v>
      </c>
      <c r="L75" s="115">
        <f t="shared" si="26"/>
        <v>23582811.554265592</v>
      </c>
      <c r="M75" s="115">
        <f t="shared" si="26"/>
        <v>23818639.669808257</v>
      </c>
      <c r="N75" s="115">
        <f t="shared" si="26"/>
        <v>25962317.240091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IF($B$4=Base_Cenarios!$AW$5,Base_Cenarios!AX$5,(IF('Cenario_B.3.1'!$B$4=Base_Cenarios!$AW$6,Base_Cenarios!AX$6,Base_Cenarios!AX$7)))</f>
        <v>6.5949999999999995E-2</v>
      </c>
      <c r="T75" s="116">
        <f>IF($B$4=Base_Cenarios!$AW$5,Base_Cenarios!AY$5,(IF('Cenario_B.3.1'!$B$4=Base_Cenarios!$AW$6,Base_Cenarios!AY$6,Base_Cenarios!AY$7)))</f>
        <v>7.5842499999999993E-2</v>
      </c>
      <c r="U75" s="116">
        <f>IF($B$4=Base_Cenarios!$AW$5,Base_Cenarios!AZ$5,(IF('Cenario_B.3.1'!$B$4=Base_Cenarios!$AW$6,Base_Cenarios!AZ$6,Base_Cenarios!AZ$7)))</f>
        <v>8.7218874999999987E-2</v>
      </c>
      <c r="V75" s="116">
        <f>IF($B$4=Base_Cenarios!$AW$5,Base_Cenarios!BA$5,(IF('Cenario_B.3.1'!$B$4=Base_Cenarios!$AW$6,Base_Cenarios!BA$6,Base_Cenarios!BA$7)))</f>
        <v>0.10553483874999998</v>
      </c>
      <c r="W75" s="141">
        <f>(IF($B$3=Base_Cenarios!$A$3,Base_Cenarios!L31,(IF('Cenario_B.3.1'!$B$3=Base_Cenarios!$Q$3,Base_Cenarios!AB31,Base_Cenarios!AR31))))*12</f>
        <v>1459.92</v>
      </c>
      <c r="X75" s="141">
        <f>(IF($B$3=Base_Cenarios!$A$3,Base_Cenarios!M31,(IF('Cenario_B.3.1'!$B$3=Base_Cenarios!$Q$3,Base_Cenarios!AC31,Base_Cenarios!AS31))))*12</f>
        <v>1547.5151999999998</v>
      </c>
      <c r="Y75" s="141">
        <f>(IF($B$3=Base_Cenarios!$A$3,Base_Cenarios!N31,(IF('Cenario_B.3.1'!$B$3=Base_Cenarios!$Q$3,Base_Cenarios!AD31,Base_Cenarios!AT31))))*12</f>
        <v>1640.3661119999997</v>
      </c>
      <c r="Z75" s="141">
        <f>(IF($B$3=Base_Cenarios!$A$3,Base_Cenarios!O31,(IF('Cenario_B.3.1'!$B$3=Base_Cenarios!$Q$3,Base_Cenarios!AE31,Base_Cenarios!AU31))))*12</f>
        <v>1870.01736768</v>
      </c>
      <c r="AA75" s="150">
        <f>IF($B$4=Base_Cenarios!$AW$5,Base_Cenarios!AX$5,(IF('Cenario_B.3.1'!$B$4=Base_Cenarios!$AW$6,Base_Cenarios!AX$6,Base_Cenarios!AX$7)))</f>
        <v>6.5949999999999995E-2</v>
      </c>
      <c r="AB75" s="150">
        <f>IF($B$4=Base_Cenarios!$AW$5,Base_Cenarios!AY$5,(IF('Cenario_B.3.1'!$B$4=Base_Cenarios!$AW$6,Base_Cenarios!AY$6,Base_Cenarios!AY$7)))</f>
        <v>7.5842499999999993E-2</v>
      </c>
      <c r="AC75" s="150">
        <f>IF($B$4=Base_Cenarios!$AW$5,Base_Cenarios!AZ$5,(IF('Cenario_B.3.1'!$B$4=Base_Cenarios!$AW$6,Base_Cenarios!AZ$6,Base_Cenarios!AZ$7)))</f>
        <v>8.7218874999999987E-2</v>
      </c>
      <c r="AD75" s="150">
        <f>IF($B$4=Base_Cenarios!$AW$5,Base_Cenarios!BA$5,(IF('Cenario_B.3.1'!$B$4=Base_Cenarios!$AW$6,Base_Cenarios!BA$6,Base_Cenarios!BA$7)))</f>
        <v>0.10553483874999998</v>
      </c>
      <c r="AE75" s="149">
        <v>1</v>
      </c>
      <c r="AF75" s="118">
        <f t="shared" si="27"/>
        <v>1539887.5465384317</v>
      </c>
      <c r="AG75" s="118">
        <f t="shared" si="27"/>
        <v>1788579.3853043881</v>
      </c>
      <c r="AH75" s="118">
        <f t="shared" si="27"/>
        <v>2077434.9560310473</v>
      </c>
      <c r="AI75" s="118">
        <f t="shared" si="27"/>
        <v>2739928.9635093482</v>
      </c>
      <c r="AJ75" s="118">
        <f>IF(K75&gt;0,(K75-O75)*S75*(B75/K75),0)</f>
        <v>1539887.5465384317</v>
      </c>
      <c r="AK75" s="118">
        <f t="shared" si="28"/>
        <v>1788579.3853043881</v>
      </c>
      <c r="AL75" s="118">
        <f t="shared" si="28"/>
        <v>2077434.9560310473</v>
      </c>
      <c r="AM75" s="118">
        <f t="shared" si="28"/>
        <v>2739928.9635093482</v>
      </c>
      <c r="AN75" s="118">
        <f t="shared" si="31"/>
        <v>96.281723999999997</v>
      </c>
      <c r="AO75" s="118">
        <f t="shared" si="29"/>
        <v>117.36742155599998</v>
      </c>
      <c r="AP75" s="118">
        <f t="shared" si="29"/>
        <v>143.07088687676395</v>
      </c>
      <c r="AQ75" s="118">
        <f t="shared" si="29"/>
        <v>197.35198135780823</v>
      </c>
      <c r="AR75" s="118">
        <f t="shared" si="30"/>
        <v>3079871.3748008632</v>
      </c>
      <c r="AS75" s="118">
        <f t="shared" si="30"/>
        <v>3577276.1380303325</v>
      </c>
      <c r="AT75" s="118">
        <f t="shared" si="30"/>
        <v>4155012.982948971</v>
      </c>
      <c r="AU75" s="118">
        <f t="shared" si="30"/>
        <v>5480055.2790000541</v>
      </c>
      <c r="AV75" s="2"/>
      <c r="AW75" s="2"/>
    </row>
    <row r="76" spans="1:53">
      <c r="A76" s="87" t="s">
        <v>15</v>
      </c>
      <c r="B76" s="111">
        <f>(IF($B$3=Base_Cenarios!$A$3,Base_Cenarios!G32,(IF('Cenario_B.3.1'!$B$3=Base_Cenarios!$Q$3,Base_Cenarios!W32,Base_Cenarios!AM32))))*12.1667</f>
        <v>0</v>
      </c>
      <c r="C76" s="111">
        <f>(IF($B$3=Base_Cenarios!$A$3,Base_Cenarios!H32,(IF('Cenario_B.3.1'!$B$3=Base_Cenarios!$Q$3,Base_Cenarios!X32,Base_Cenarios!AN32))))*12.1667</f>
        <v>0</v>
      </c>
      <c r="D76" s="111">
        <f>(IF($B$3=Base_Cenarios!$A$3,Base_Cenarios!I32,(IF('Cenario_B.3.1'!$B$3=Base_Cenarios!$Q$3,Base_Cenarios!Y32,Base_Cenarios!AO32))))*12.1667</f>
        <v>0</v>
      </c>
      <c r="E76" s="111">
        <f>(IF($B$3=Base_Cenarios!$A$3,Base_Cenarios!J32,(IF('Cenario_B.3.1'!$B$3=Base_Cenarios!$Q$3,Base_Cenarios!Z32,Base_Cenarios!AP32))))*12.1667</f>
        <v>0</v>
      </c>
      <c r="F76" s="112">
        <v>1</v>
      </c>
      <c r="G76" s="114">
        <f>IF($B$4=Base_Cenarios!$AW$5,Base_Cenarios!AX$5,(IF('Cenario_B.3.1'!$B$4=Base_Cenarios!$AW$6,Base_Cenarios!AX$6,Base_Cenarios!AX$7)))</f>
        <v>6.5949999999999995E-2</v>
      </c>
      <c r="H76" s="114">
        <f>IF($B$4=Base_Cenarios!$AW$5,Base_Cenarios!AY$5,(IF('Cenario_B.3.1'!$B$4=Base_Cenarios!$AW$6,Base_Cenarios!AY$6,Base_Cenarios!AY$7)))</f>
        <v>7.5842499999999993E-2</v>
      </c>
      <c r="I76" s="114">
        <f>IF($B$4=Base_Cenarios!$AW$5,Base_Cenarios!AZ$5,(IF('Cenario_B.3.1'!$B$4=Base_Cenarios!$AW$6,Base_Cenarios!AZ$6,Base_Cenarios!AZ$7)))</f>
        <v>8.7218874999999987E-2</v>
      </c>
      <c r="J76" s="114">
        <f>IF($B$4=Base_Cenarios!$AW$5,Base_Cenarios!BA$5,(IF('Cenario_B.3.1'!$B$4=Base_Cenarios!$AW$6,Base_Cenarios!BA$6,Base_Cenarios!BA$7)))</f>
        <v>0.10553483874999998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IF($B$4=Base_Cenarios!$AW$5,Base_Cenarios!AX$5,(IF('Cenario_B.3.1'!$B$4=Base_Cenarios!$AW$6,Base_Cenarios!AX$6,Base_Cenarios!AX$7)))</f>
        <v>6.5949999999999995E-2</v>
      </c>
      <c r="T76" s="116">
        <f>IF($B$4=Base_Cenarios!$AW$5,Base_Cenarios!AY$5,(IF('Cenario_B.3.1'!$B$4=Base_Cenarios!$AW$6,Base_Cenarios!AY$6,Base_Cenarios!AY$7)))</f>
        <v>7.5842499999999993E-2</v>
      </c>
      <c r="U76" s="116">
        <f>IF($B$4=Base_Cenarios!$AW$5,Base_Cenarios!AZ$5,(IF('Cenario_B.3.1'!$B$4=Base_Cenarios!$AW$6,Base_Cenarios!AZ$6,Base_Cenarios!AZ$7)))</f>
        <v>8.7218874999999987E-2</v>
      </c>
      <c r="V76" s="116">
        <f>IF($B$4=Base_Cenarios!$AW$5,Base_Cenarios!BA$5,(IF('Cenario_B.3.1'!$B$4=Base_Cenarios!$AW$6,Base_Cenarios!BA$6,Base_Cenarios!BA$7)))</f>
        <v>0.10553483874999998</v>
      </c>
      <c r="W76" s="141">
        <f>(IF($B$3=Base_Cenarios!$A$3,Base_Cenarios!L32,(IF('Cenario_B.3.1'!$B$3=Base_Cenarios!$Q$3,Base_Cenarios!AB32,Base_Cenarios!AR32))))*12</f>
        <v>12.84</v>
      </c>
      <c r="X76" s="141">
        <f>(IF($B$3=Base_Cenarios!$A$3,Base_Cenarios!M32,(IF('Cenario_B.3.1'!$B$3=Base_Cenarios!$Q$3,Base_Cenarios!AC32,Base_Cenarios!AS32))))*12</f>
        <v>13.875041543851339</v>
      </c>
      <c r="Y76" s="141">
        <f>(IF($B$3=Base_Cenarios!$A$3,Base_Cenarios!N32,(IF('Cenario_B.3.1'!$B$3=Base_Cenarios!$Q$3,Base_Cenarios!AD32,Base_Cenarios!AT32))))*12</f>
        <v>14.876221313348477</v>
      </c>
      <c r="Z76" s="141">
        <f>(IF($B$3=Base_Cenarios!$A$3,Base_Cenarios!O32,(IF('Cenario_B.3.1'!$B$3=Base_Cenarios!$Q$3,Base_Cenarios!AE32,Base_Cenarios!AU32))))*12</f>
        <v>16.309494849653031</v>
      </c>
      <c r="AA76" s="150">
        <f>IF($B$4=Base_Cenarios!$AW$5,Base_Cenarios!AX$5,(IF('Cenario_B.3.1'!$B$4=Base_Cenarios!$AW$6,Base_Cenarios!AX$6,Base_Cenarios!AX$7)))</f>
        <v>6.5949999999999995E-2</v>
      </c>
      <c r="AB76" s="150">
        <f>IF($B$4=Base_Cenarios!$AW$5,Base_Cenarios!AY$5,(IF('Cenario_B.3.1'!$B$4=Base_Cenarios!$AW$6,Base_Cenarios!AY$6,Base_Cenarios!AY$7)))</f>
        <v>7.5842499999999993E-2</v>
      </c>
      <c r="AC76" s="150">
        <f>IF($B$4=Base_Cenarios!$AW$5,Base_Cenarios!AZ$5,(IF('Cenario_B.3.1'!$B$4=Base_Cenarios!$AW$6,Base_Cenarios!AZ$6,Base_Cenarios!AZ$7)))</f>
        <v>8.7218874999999987E-2</v>
      </c>
      <c r="AD76" s="150">
        <f>IF($B$4=Base_Cenarios!$AW$5,Base_Cenarios!BA$5,(IF('Cenario_B.3.1'!$B$4=Base_Cenarios!$AW$6,Base_Cenarios!BA$6,Base_Cenarios!BA$7)))</f>
        <v>0.10553483874999998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0.84679799999999994</v>
      </c>
      <c r="AO76" s="118">
        <f t="shared" si="29"/>
        <v>1.0523178382895451</v>
      </c>
      <c r="AP76" s="118">
        <f t="shared" si="29"/>
        <v>1.2974872872012764</v>
      </c>
      <c r="AQ76" s="118">
        <f t="shared" si="29"/>
        <v>1.7212199090520879</v>
      </c>
      <c r="AR76" s="118">
        <f t="shared" si="30"/>
        <v>0.84679799999999994</v>
      </c>
      <c r="AS76" s="118">
        <f t="shared" si="30"/>
        <v>1.0523178382895451</v>
      </c>
      <c r="AT76" s="118">
        <f t="shared" si="30"/>
        <v>1.2974872872012764</v>
      </c>
      <c r="AU76" s="118">
        <f t="shared" si="30"/>
        <v>1.7212199090520879</v>
      </c>
      <c r="AV76" s="2"/>
      <c r="AW76" s="2"/>
    </row>
    <row r="77" spans="1:53">
      <c r="A77" s="87" t="s">
        <v>16</v>
      </c>
      <c r="B77" s="111">
        <f>(IF($B$3=Base_Cenarios!$A$3,Base_Cenarios!G33,(IF('Cenario_B.3.1'!$B$3=Base_Cenarios!$Q$3,Base_Cenarios!W33,Base_Cenarios!AM33))))*12.1667</f>
        <v>18921.651839999995</v>
      </c>
      <c r="C77" s="111">
        <f>(IF($B$3=Base_Cenarios!$A$3,Base_Cenarios!H33,(IF('Cenario_B.3.1'!$B$3=Base_Cenarios!$Q$3,Base_Cenarios!X33,Base_Cenarios!AN33))))*12.1667</f>
        <v>19484.520016708429</v>
      </c>
      <c r="D77" s="111">
        <f>(IF($B$3=Base_Cenarios!$A$3,Base_Cenarios!I33,(IF('Cenario_B.3.1'!$B$3=Base_Cenarios!$Q$3,Base_Cenarios!Y33,Base_Cenarios!AO33))))*12.1667</f>
        <v>19773.163063821714</v>
      </c>
      <c r="E77" s="111">
        <f>(IF($B$3=Base_Cenarios!$A$3,Base_Cenarios!J33,(IF('Cenario_B.3.1'!$B$3=Base_Cenarios!$Q$3,Base_Cenarios!Z33,Base_Cenarios!AP33))))*12.1667</f>
        <v>20774.394082812651</v>
      </c>
      <c r="F77" s="112">
        <v>1</v>
      </c>
      <c r="G77" s="114">
        <f>IF($B$4=Base_Cenarios!$AW$5,Base_Cenarios!AX$5,(IF('Cenario_B.3.1'!$B$4=Base_Cenarios!$AW$6,Base_Cenarios!AX$6,Base_Cenarios!AX$7)))</f>
        <v>6.5949999999999995E-2</v>
      </c>
      <c r="H77" s="114">
        <f>IF($B$4=Base_Cenarios!$AW$5,Base_Cenarios!AY$5,(IF('Cenario_B.3.1'!$B$4=Base_Cenarios!$AW$6,Base_Cenarios!AY$6,Base_Cenarios!AY$7)))</f>
        <v>7.5842499999999993E-2</v>
      </c>
      <c r="I77" s="114">
        <f>IF($B$4=Base_Cenarios!$AW$5,Base_Cenarios!AZ$5,(IF('Cenario_B.3.1'!$B$4=Base_Cenarios!$AW$6,Base_Cenarios!AZ$6,Base_Cenarios!AZ$7)))</f>
        <v>8.7218874999999987E-2</v>
      </c>
      <c r="J77" s="114">
        <f>IF($B$4=Base_Cenarios!$AW$5,Base_Cenarios!BA$5,(IF('Cenario_B.3.1'!$B$4=Base_Cenarios!$AW$6,Base_Cenarios!BA$6,Base_Cenarios!BA$7)))</f>
        <v>0.10553483874999998</v>
      </c>
      <c r="K77" s="115">
        <f t="shared" si="26"/>
        <v>18921.651839999995</v>
      </c>
      <c r="L77" s="115">
        <f t="shared" si="26"/>
        <v>19484.520016708429</v>
      </c>
      <c r="M77" s="115">
        <f t="shared" si="26"/>
        <v>19773.163063821714</v>
      </c>
      <c r="N77" s="115">
        <f t="shared" si="26"/>
        <v>20774.394082812651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IF($B$4=Base_Cenarios!$AW$5,Base_Cenarios!AX$5,(IF('Cenario_B.3.1'!$B$4=Base_Cenarios!$AW$6,Base_Cenarios!AX$6,Base_Cenarios!AX$7)))</f>
        <v>6.5949999999999995E-2</v>
      </c>
      <c r="T77" s="116">
        <f>IF($B$4=Base_Cenarios!$AW$5,Base_Cenarios!AY$5,(IF('Cenario_B.3.1'!$B$4=Base_Cenarios!$AW$6,Base_Cenarios!AY$6,Base_Cenarios!AY$7)))</f>
        <v>7.5842499999999993E-2</v>
      </c>
      <c r="U77" s="116">
        <f>IF($B$4=Base_Cenarios!$AW$5,Base_Cenarios!AZ$5,(IF('Cenario_B.3.1'!$B$4=Base_Cenarios!$AW$6,Base_Cenarios!AZ$6,Base_Cenarios!AZ$7)))</f>
        <v>8.7218874999999987E-2</v>
      </c>
      <c r="V77" s="116">
        <f>IF($B$4=Base_Cenarios!$AW$5,Base_Cenarios!BA$5,(IF('Cenario_B.3.1'!$B$4=Base_Cenarios!$AW$6,Base_Cenarios!BA$6,Base_Cenarios!BA$7)))</f>
        <v>0.10553483874999998</v>
      </c>
      <c r="W77" s="141">
        <f>(IF($B$3=Base_Cenarios!$A$3,Base_Cenarios!L33,(IF('Cenario_B.3.1'!$B$3=Base_Cenarios!$Q$3,Base_Cenarios!AB33,Base_Cenarios!AR33))))*12</f>
        <v>350.04</v>
      </c>
      <c r="X77" s="141">
        <f>(IF($B$3=Base_Cenarios!$A$3,Base_Cenarios!M33,(IF('Cenario_B.3.1'!$B$3=Base_Cenarios!$Q$3,Base_Cenarios!AC33,Base_Cenarios!AS33))))*12</f>
        <v>377.95474716610681</v>
      </c>
      <c r="Y77" s="141">
        <f>(IF($B$3=Base_Cenarios!$A$3,Base_Cenarios!N33,(IF('Cenario_B.3.1'!$B$3=Base_Cenarios!$Q$3,Base_Cenarios!AD33,Base_Cenarios!AT33))))*12</f>
        <v>402.45149388155335</v>
      </c>
      <c r="Z77" s="141">
        <f>(IF($B$3=Base_Cenarios!$A$3,Base_Cenarios!O33,(IF('Cenario_B.3.1'!$B$3=Base_Cenarios!$Q$3,Base_Cenarios!AE33,Base_Cenarios!AU33))))*12</f>
        <v>442.95254408877292</v>
      </c>
      <c r="AA77" s="150">
        <f>IF($B$4=Base_Cenarios!$AW$5,Base_Cenarios!AX$5,(IF('Cenario_B.3.1'!$B$4=Base_Cenarios!$AW$6,Base_Cenarios!AX$6,Base_Cenarios!AX$7)))</f>
        <v>6.5949999999999995E-2</v>
      </c>
      <c r="AB77" s="150">
        <f>IF($B$4=Base_Cenarios!$AW$5,Base_Cenarios!AY$5,(IF('Cenario_B.3.1'!$B$4=Base_Cenarios!$AW$6,Base_Cenarios!AY$6,Base_Cenarios!AY$7)))</f>
        <v>7.5842499999999993E-2</v>
      </c>
      <c r="AC77" s="150">
        <f>IF($B$4=Base_Cenarios!$AW$5,Base_Cenarios!AZ$5,(IF('Cenario_B.3.1'!$B$4=Base_Cenarios!$AW$6,Base_Cenarios!AZ$6,Base_Cenarios!AZ$7)))</f>
        <v>8.7218874999999987E-2</v>
      </c>
      <c r="AD77" s="150">
        <f>IF($B$4=Base_Cenarios!$AW$5,Base_Cenarios!BA$5,(IF('Cenario_B.3.1'!$B$4=Base_Cenarios!$AW$6,Base_Cenarios!BA$6,Base_Cenarios!BA$7)))</f>
        <v>0.10553483874999998</v>
      </c>
      <c r="AE77" s="149">
        <v>1</v>
      </c>
      <c r="AF77" s="118">
        <f t="shared" si="27"/>
        <v>1247.8829388479996</v>
      </c>
      <c r="AG77" s="118">
        <f t="shared" si="27"/>
        <v>1477.754709367209</v>
      </c>
      <c r="AH77" s="118">
        <f t="shared" si="27"/>
        <v>1724.5930376180829</v>
      </c>
      <c r="AI77" s="118">
        <f t="shared" si="27"/>
        <v>2192.4223296585869</v>
      </c>
      <c r="AJ77" s="118">
        <f t="shared" si="28"/>
        <v>1247.8829388479996</v>
      </c>
      <c r="AK77" s="118">
        <f t="shared" si="28"/>
        <v>1477.754709367209</v>
      </c>
      <c r="AL77" s="118">
        <f t="shared" si="28"/>
        <v>1724.5930376180829</v>
      </c>
      <c r="AM77" s="118">
        <f t="shared" si="28"/>
        <v>2192.4223296585869</v>
      </c>
      <c r="AN77" s="118">
        <f t="shared" si="31"/>
        <v>23.085138000000001</v>
      </c>
      <c r="AO77" s="118">
        <f t="shared" si="29"/>
        <v>28.665032911945453</v>
      </c>
      <c r="AP77" s="118">
        <f t="shared" si="29"/>
        <v>35.101366538418461</v>
      </c>
      <c r="AQ77" s="118">
        <f t="shared" si="29"/>
        <v>46.746925314310907</v>
      </c>
      <c r="AR77" s="118">
        <f t="shared" si="30"/>
        <v>2518.8510156959992</v>
      </c>
      <c r="AS77" s="118">
        <f t="shared" si="30"/>
        <v>2984.1744516463632</v>
      </c>
      <c r="AT77" s="118">
        <f t="shared" si="30"/>
        <v>3484.2874417745843</v>
      </c>
      <c r="AU77" s="118">
        <f t="shared" si="30"/>
        <v>4431.5915846314847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1541135.4294772798</v>
      </c>
      <c r="AH78" s="132">
        <f t="shared" si="32"/>
        <v>1790057.1400137553</v>
      </c>
      <c r="AI78" s="132">
        <f t="shared" si="32"/>
        <v>2079159.5490686654</v>
      </c>
      <c r="AJ78" s="132">
        <f t="shared" si="32"/>
        <v>2742121.3858390069</v>
      </c>
      <c r="AK78" s="132">
        <f t="shared" si="32"/>
        <v>1541135.4294772798</v>
      </c>
      <c r="AL78" s="132">
        <f t="shared" si="32"/>
        <v>1790057.1400137553</v>
      </c>
      <c r="AM78" s="132">
        <f t="shared" si="32"/>
        <v>2079159.5490686654</v>
      </c>
      <c r="AN78" s="132">
        <f t="shared" si="32"/>
        <v>2742121.3858390069</v>
      </c>
      <c r="AO78" s="132">
        <f t="shared" si="32"/>
        <v>121.891428</v>
      </c>
      <c r="AP78" s="132">
        <f t="shared" si="32"/>
        <v>149.01420550623499</v>
      </c>
      <c r="AQ78" s="132">
        <f t="shared" si="32"/>
        <v>181.6885888823837</v>
      </c>
      <c r="AR78" s="132">
        <f t="shared" si="32"/>
        <v>249.79611038041057</v>
      </c>
      <c r="AS78" s="132">
        <f t="shared" si="32"/>
        <v>3082392.7503825589</v>
      </c>
      <c r="AT78" s="132">
        <f t="shared" si="32"/>
        <v>3580263.2942330171</v>
      </c>
      <c r="AU78" s="132">
        <f t="shared" si="32"/>
        <v>4158500.7867262131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(IF($B$3=Base_Cenarios!$A$3,Base_Cenarios!G38,(IF('Cenario_B.3.1'!$B$3=Base_Cenarios!$Q$3,Base_Cenarios!W38,Base_Cenarios!AM38))))*12.1667</f>
        <v>31536.086399999997</v>
      </c>
      <c r="C84" s="110">
        <f>(IF($B$3=Base_Cenarios!$A$3,Base_Cenarios!H38,(IF('Cenario_B.3.1'!$B$3=Base_Cenarios!$Q$3,Base_Cenarios!X38,Base_Cenarios!AN38))))*12.1667</f>
        <v>33175.947244078568</v>
      </c>
      <c r="D84" s="110">
        <f>(IF($B$3=Base_Cenarios!$A$3,Base_Cenarios!I38,(IF('Cenario_B.3.1'!$B$3=Base_Cenarios!$Q$3,Base_Cenarios!Y38,Base_Cenarios!AO38))))*12.1667</f>
        <v>34572.139522296929</v>
      </c>
      <c r="E84" s="110">
        <f>(IF($B$3=Base_Cenarios!$A$3,Base_Cenarios!J38,(IF('Cenario_B.3.1'!$B$3=Base_Cenarios!$Q$3,Base_Cenarios!Z38,Base_Cenarios!AP38))))*12.1667</f>
        <v>36345.222821122305</v>
      </c>
      <c r="F84" s="112">
        <v>1</v>
      </c>
      <c r="G84" s="114">
        <f>IF($B$4=Base_Cenarios!$AW$5,Base_Cenarios!AX$5,(IF('Cenario_B.3.1'!$B$4=Base_Cenarios!$AW$6,Base_Cenarios!AX$6,Base_Cenarios!AX$7)))</f>
        <v>6.5949999999999995E-2</v>
      </c>
      <c r="H84" s="114">
        <f>IF($B$4=Base_Cenarios!$AW$5,Base_Cenarios!AY$5,(IF('Cenario_B.3.1'!$B$4=Base_Cenarios!$AW$6,Base_Cenarios!AY$6,Base_Cenarios!AY$7)))</f>
        <v>7.5842499999999993E-2</v>
      </c>
      <c r="I84" s="114">
        <f>IF($B$4=Base_Cenarios!$AW$5,Base_Cenarios!AZ$5,(IF('Cenario_B.3.1'!$B$4=Base_Cenarios!$AW$6,Base_Cenarios!AZ$6,Base_Cenarios!AZ$7)))</f>
        <v>8.7218874999999987E-2</v>
      </c>
      <c r="J84" s="114">
        <f>IF($B$4=Base_Cenarios!$AW$5,Base_Cenarios!BA$5,(IF('Cenario_B.3.1'!$B$4=Base_Cenarios!$AW$6,Base_Cenarios!BA$6,Base_Cenarios!BA$7)))</f>
        <v>0.10553483874999998</v>
      </c>
      <c r="K84" s="115">
        <v>0.75</v>
      </c>
      <c r="L84" s="116">
        <f>IF($B$4=Base_Cenarios!$AW$5,Base_Cenarios!AX$5,(IF('Cenario_B.3.1'!$B$4=Base_Cenarios!$AW$6,Base_Cenarios!AX$6,Base_Cenarios!AX$7)))</f>
        <v>6.5949999999999995E-2</v>
      </c>
      <c r="M84" s="116">
        <f>IF($B$4=Base_Cenarios!$AW$5,Base_Cenarios!AY$5,(IF('Cenario_B.3.1'!$B$4=Base_Cenarios!$AW$6,Base_Cenarios!AY$6,Base_Cenarios!AY$7)))</f>
        <v>7.5842499999999993E-2</v>
      </c>
      <c r="N84" s="116">
        <f>IF($B$4=Base_Cenarios!$AW$5,Base_Cenarios!AZ$5,(IF('Cenario_B.3.1'!$B$4=Base_Cenarios!$AW$6,Base_Cenarios!AZ$6,Base_Cenarios!AZ$7)))</f>
        <v>8.7218874999999987E-2</v>
      </c>
      <c r="O84" s="116">
        <f>IF($B$4=Base_Cenarios!$AW$5,Base_Cenarios!BA$5,(IF('Cenario_B.3.1'!$B$4=Base_Cenarios!$AW$6,Base_Cenarios!BA$6,Base_Cenarios!BA$7)))</f>
        <v>0.10553483874999998</v>
      </c>
      <c r="P84" s="153">
        <v>1</v>
      </c>
      <c r="Q84" s="154">
        <v>0.5</v>
      </c>
      <c r="R84" s="118">
        <f t="shared" ref="R84:U89" si="33">B84*$F84*G84</f>
        <v>2079.8048980799995</v>
      </c>
      <c r="S84" s="118">
        <f t="shared" si="33"/>
        <v>2516.1467788590285</v>
      </c>
      <c r="T84" s="118">
        <f t="shared" si="33"/>
        <v>3015.343115477775</v>
      </c>
      <c r="U84" s="118">
        <f t="shared" si="33"/>
        <v>3835.6872297599621</v>
      </c>
      <c r="V84" s="118">
        <f>B84*$K84*L84</f>
        <v>1559.8536735599996</v>
      </c>
      <c r="W84" s="118">
        <f t="shared" ref="W84:Y89" si="34">C84*$K84*M84</f>
        <v>1887.1100841442717</v>
      </c>
      <c r="X84" s="118">
        <f t="shared" si="34"/>
        <v>2261.5073366083316</v>
      </c>
      <c r="Y84" s="118">
        <f t="shared" si="34"/>
        <v>2876.7654223199715</v>
      </c>
      <c r="Z84" s="118">
        <f t="shared" ref="Z84:AC89" si="35">(R84+V84)*$P84*$Q84</f>
        <v>1819.8292858199995</v>
      </c>
      <c r="AA84" s="118">
        <f t="shared" si="35"/>
        <v>2201.6284315016501</v>
      </c>
      <c r="AB84" s="118">
        <f t="shared" si="35"/>
        <v>2638.425226043053</v>
      </c>
      <c r="AC84" s="118">
        <f t="shared" si="35"/>
        <v>3356.2263260399668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(IF($B$3=Base_Cenarios!$A$3,Base_Cenarios!G39,(IF('Cenario_B.3.1'!$B$3=Base_Cenarios!$Q$3,Base_Cenarios!W39,Base_Cenarios!AM39))))*12.1667</f>
        <v>31536.086399999997</v>
      </c>
      <c r="C85" s="110">
        <f>(IF($B$3=Base_Cenarios!$A$3,Base_Cenarios!H39,(IF('Cenario_B.3.1'!$B$3=Base_Cenarios!$Q$3,Base_Cenarios!X39,Base_Cenarios!AN39))))*12.1667</f>
        <v>33123.344469180956</v>
      </c>
      <c r="D85" s="110">
        <f>(IF($B$3=Base_Cenarios!$A$3,Base_Cenarios!I39,(IF('Cenario_B.3.1'!$B$3=Base_Cenarios!$Q$3,Base_Cenarios!Y39,Base_Cenarios!AO39))))*12.1667</f>
        <v>34538.988637659342</v>
      </c>
      <c r="E85" s="110">
        <f>(IF($B$3=Base_Cenarios!$A$3,Base_Cenarios!J39,(IF('Cenario_B.3.1'!$B$3=Base_Cenarios!$Q$3,Base_Cenarios!Z39,Base_Cenarios!AP39))))*12.1667</f>
        <v>36186.466335259393</v>
      </c>
      <c r="F85" s="112">
        <v>1</v>
      </c>
      <c r="G85" s="114">
        <f>IF($B$4=Base_Cenarios!$AW$5,Base_Cenarios!AX$5,(IF('Cenario_B.3.1'!$B$4=Base_Cenarios!$AW$6,Base_Cenarios!AX$6,Base_Cenarios!AX$7)))</f>
        <v>6.5949999999999995E-2</v>
      </c>
      <c r="H85" s="114">
        <f>IF($B$4=Base_Cenarios!$AW$5,Base_Cenarios!AY$5,(IF('Cenario_B.3.1'!$B$4=Base_Cenarios!$AW$6,Base_Cenarios!AY$6,Base_Cenarios!AY$7)))</f>
        <v>7.5842499999999993E-2</v>
      </c>
      <c r="I85" s="114">
        <f>IF($B$4=Base_Cenarios!$AW$5,Base_Cenarios!AZ$5,(IF('Cenario_B.3.1'!$B$4=Base_Cenarios!$AW$6,Base_Cenarios!AZ$6,Base_Cenarios!AZ$7)))</f>
        <v>8.7218874999999987E-2</v>
      </c>
      <c r="J85" s="114">
        <f>IF($B$4=Base_Cenarios!$AW$5,Base_Cenarios!BA$5,(IF('Cenario_B.3.1'!$B$4=Base_Cenarios!$AW$6,Base_Cenarios!BA$6,Base_Cenarios!BA$7)))</f>
        <v>0.10553483874999998</v>
      </c>
      <c r="K85" s="115">
        <v>0.75</v>
      </c>
      <c r="L85" s="116">
        <f>IF($B$4=Base_Cenarios!$AW$5,Base_Cenarios!AX$5,(IF('Cenario_B.3.1'!$B$4=Base_Cenarios!$AW$6,Base_Cenarios!AX$6,Base_Cenarios!AX$7)))</f>
        <v>6.5949999999999995E-2</v>
      </c>
      <c r="M85" s="116">
        <f>IF($B$4=Base_Cenarios!$AW$5,Base_Cenarios!AY$5,(IF('Cenario_B.3.1'!$B$4=Base_Cenarios!$AW$6,Base_Cenarios!AY$6,Base_Cenarios!AY$7)))</f>
        <v>7.5842499999999993E-2</v>
      </c>
      <c r="N85" s="116">
        <f>IF($B$4=Base_Cenarios!$AW$5,Base_Cenarios!AZ$5,(IF('Cenario_B.3.1'!$B$4=Base_Cenarios!$AW$6,Base_Cenarios!AZ$6,Base_Cenarios!AZ$7)))</f>
        <v>8.7218874999999987E-2</v>
      </c>
      <c r="O85" s="116">
        <f>IF($B$4=Base_Cenarios!$AW$5,Base_Cenarios!BA$5,(IF('Cenario_B.3.1'!$B$4=Base_Cenarios!$AW$6,Base_Cenarios!BA$6,Base_Cenarios!BA$7)))</f>
        <v>0.10553483874999998</v>
      </c>
      <c r="P85" s="153">
        <v>1</v>
      </c>
      <c r="Q85" s="154">
        <v>0.5</v>
      </c>
      <c r="R85" s="118">
        <f t="shared" si="33"/>
        <v>2079.8048980799995</v>
      </c>
      <c r="S85" s="118">
        <f t="shared" si="33"/>
        <v>2512.1572529038563</v>
      </c>
      <c r="T85" s="118">
        <f t="shared" si="33"/>
        <v>3012.4517326144301</v>
      </c>
      <c r="U85" s="118">
        <f t="shared" si="33"/>
        <v>3818.9328896239031</v>
      </c>
      <c r="V85" s="118">
        <f t="shared" ref="V85:V89" si="36">B85*$K85*L85</f>
        <v>1559.8536735599996</v>
      </c>
      <c r="W85" s="118">
        <f t="shared" si="34"/>
        <v>1884.1179396778923</v>
      </c>
      <c r="X85" s="118">
        <f t="shared" si="34"/>
        <v>2259.3387994608224</v>
      </c>
      <c r="Y85" s="118">
        <f t="shared" si="34"/>
        <v>2864.1996672179271</v>
      </c>
      <c r="Z85" s="118">
        <f t="shared" si="35"/>
        <v>1819.8292858199995</v>
      </c>
      <c r="AA85" s="118">
        <f t="shared" si="35"/>
        <v>2198.1375962908742</v>
      </c>
      <c r="AB85" s="118">
        <f t="shared" si="35"/>
        <v>2635.8952660376262</v>
      </c>
      <c r="AC85" s="118">
        <f t="shared" si="35"/>
        <v>3341.5662784209153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(IF($B$3=Base_Cenarios!$A$3,Base_Cenarios!G40,(IF('Cenario_B.3.1'!$B$3=Base_Cenarios!$Q$3,Base_Cenarios!W40,Base_Cenarios!AM40))))*12.1667</f>
        <v>252288.69119999997</v>
      </c>
      <c r="C86" s="110">
        <f>(IF($B$3=Base_Cenarios!$A$3,Base_Cenarios!H40,(IF('Cenario_B.3.1'!$B$3=Base_Cenarios!$Q$3,Base_Cenarios!X40,Base_Cenarios!AN40))))*12.1667</f>
        <v>265804.06600601121</v>
      </c>
      <c r="D86" s="110">
        <f>(IF($B$3=Base_Cenarios!$A$3,Base_Cenarios!I40,(IF('Cenario_B.3.1'!$B$3=Base_Cenarios!$Q$3,Base_Cenarios!Y40,Base_Cenarios!AO40))))*12.1667</f>
        <v>276943.61752949853</v>
      </c>
      <c r="E86" s="110">
        <f>(IF($B$3=Base_Cenarios!$A$3,Base_Cenarios!J40,(IF('Cenario_B.3.1'!$B$3=Base_Cenarios!$Q$3,Base_Cenarios!Z40,Base_Cenarios!AP40))))*12.1667</f>
        <v>291366.58607227594</v>
      </c>
      <c r="F86" s="112">
        <v>1</v>
      </c>
      <c r="G86" s="114">
        <f>IF($B$4=Base_Cenarios!$AW$5,Base_Cenarios!AX$5,(IF('Cenario_B.3.1'!$B$4=Base_Cenarios!$AW$6,Base_Cenarios!AX$6,Base_Cenarios!AX$7)))</f>
        <v>6.5949999999999995E-2</v>
      </c>
      <c r="H86" s="114">
        <f>IF($B$4=Base_Cenarios!$AW$5,Base_Cenarios!AY$5,(IF('Cenario_B.3.1'!$B$4=Base_Cenarios!$AW$6,Base_Cenarios!AY$6,Base_Cenarios!AY$7)))</f>
        <v>7.5842499999999993E-2</v>
      </c>
      <c r="I86" s="114">
        <f>IF($B$4=Base_Cenarios!$AW$5,Base_Cenarios!AZ$5,(IF('Cenario_B.3.1'!$B$4=Base_Cenarios!$AW$6,Base_Cenarios!AZ$6,Base_Cenarios!AZ$7)))</f>
        <v>8.7218874999999987E-2</v>
      </c>
      <c r="J86" s="114">
        <f>IF($B$4=Base_Cenarios!$AW$5,Base_Cenarios!BA$5,(IF('Cenario_B.3.1'!$B$4=Base_Cenarios!$AW$6,Base_Cenarios!BA$6,Base_Cenarios!BA$7)))</f>
        <v>0.10553483874999998</v>
      </c>
      <c r="K86" s="115">
        <v>0.75</v>
      </c>
      <c r="L86" s="116">
        <f>IF($B$4=Base_Cenarios!$AW$5,Base_Cenarios!AX$5,(IF('Cenario_B.3.1'!$B$4=Base_Cenarios!$AW$6,Base_Cenarios!AX$6,Base_Cenarios!AX$7)))</f>
        <v>6.5949999999999995E-2</v>
      </c>
      <c r="M86" s="116">
        <f>IF($B$4=Base_Cenarios!$AW$5,Base_Cenarios!AY$5,(IF('Cenario_B.3.1'!$B$4=Base_Cenarios!$AW$6,Base_Cenarios!AY$6,Base_Cenarios!AY$7)))</f>
        <v>7.5842499999999993E-2</v>
      </c>
      <c r="N86" s="116">
        <f>IF($B$4=Base_Cenarios!$AW$5,Base_Cenarios!AZ$5,(IF('Cenario_B.3.1'!$B$4=Base_Cenarios!$AW$6,Base_Cenarios!AZ$6,Base_Cenarios!AZ$7)))</f>
        <v>8.7218874999999987E-2</v>
      </c>
      <c r="O86" s="116">
        <f>IF($B$4=Base_Cenarios!$AW$5,Base_Cenarios!BA$5,(IF('Cenario_B.3.1'!$B$4=Base_Cenarios!$AW$6,Base_Cenarios!BA$6,Base_Cenarios!BA$7)))</f>
        <v>0.10553483874999998</v>
      </c>
      <c r="P86" s="153">
        <v>1</v>
      </c>
      <c r="Q86" s="154">
        <v>0.5</v>
      </c>
      <c r="R86" s="118">
        <f t="shared" si="33"/>
        <v>16638.439184639996</v>
      </c>
      <c r="S86" s="118">
        <f t="shared" si="33"/>
        <v>20159.244876060904</v>
      </c>
      <c r="T86" s="118">
        <f t="shared" si="33"/>
        <v>24154.710759353136</v>
      </c>
      <c r="U86" s="118">
        <f t="shared" si="33"/>
        <v>30749.325678275633</v>
      </c>
      <c r="V86" s="118">
        <f t="shared" si="36"/>
        <v>12478.829388479997</v>
      </c>
      <c r="W86" s="118">
        <f t="shared" si="34"/>
        <v>15119.433657045678</v>
      </c>
      <c r="X86" s="118">
        <f t="shared" si="34"/>
        <v>18116.033069514851</v>
      </c>
      <c r="Y86" s="118">
        <f t="shared" si="34"/>
        <v>23061.994258706727</v>
      </c>
      <c r="Z86" s="118">
        <f t="shared" si="35"/>
        <v>14558.634286559996</v>
      </c>
      <c r="AA86" s="118">
        <f t="shared" si="35"/>
        <v>17639.339266553292</v>
      </c>
      <c r="AB86" s="118">
        <f t="shared" si="35"/>
        <v>21135.371914433992</v>
      </c>
      <c r="AC86" s="118">
        <f t="shared" si="35"/>
        <v>26905.659968491178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(IF($B$3=Base_Cenarios!$A$3,Base_Cenarios!G41,(IF('Cenario_B.3.1'!$B$3=Base_Cenarios!$Q$3,Base_Cenarios!W41,Base_Cenarios!AM41))))*12.1667</f>
        <v>441505.2096</v>
      </c>
      <c r="C87" s="110">
        <f>(IF($B$3=Base_Cenarios!$A$3,Base_Cenarios!H41,(IF('Cenario_B.3.1'!$B$3=Base_Cenarios!$Q$3,Base_Cenarios!X41,Base_Cenarios!AN41))))*12.1667</f>
        <v>465561.82420702145</v>
      </c>
      <c r="D87" s="110">
        <f>(IF($B$3=Base_Cenarios!$A$3,Base_Cenarios!I41,(IF('Cenario_B.3.1'!$B$3=Base_Cenarios!$Q$3,Base_Cenarios!Y41,Base_Cenarios!AO41))))*12.1667</f>
        <v>485541.10173944104</v>
      </c>
      <c r="E87" s="110">
        <f>(IF($B$3=Base_Cenarios!$A$3,Base_Cenarios!J41,(IF('Cenario_B.3.1'!$B$3=Base_Cenarios!$Q$3,Base_Cenarios!Z41,Base_Cenarios!AP41))))*12.1667</f>
        <v>515065.88878111506</v>
      </c>
      <c r="F87" s="112">
        <v>1</v>
      </c>
      <c r="G87" s="114">
        <f>IF($B$4=Base_Cenarios!$AW$5,Base_Cenarios!AX$5,(IF('Cenario_B.3.1'!$B$4=Base_Cenarios!$AW$6,Base_Cenarios!AX$6,Base_Cenarios!AX$7)))</f>
        <v>6.5949999999999995E-2</v>
      </c>
      <c r="H87" s="114">
        <f>IF($B$4=Base_Cenarios!$AW$5,Base_Cenarios!AY$5,(IF('Cenario_B.3.1'!$B$4=Base_Cenarios!$AW$6,Base_Cenarios!AY$6,Base_Cenarios!AY$7)))</f>
        <v>7.5842499999999993E-2</v>
      </c>
      <c r="I87" s="114">
        <f>IF($B$4=Base_Cenarios!$AW$5,Base_Cenarios!AZ$5,(IF('Cenario_B.3.1'!$B$4=Base_Cenarios!$AW$6,Base_Cenarios!AZ$6,Base_Cenarios!AZ$7)))</f>
        <v>8.7218874999999987E-2</v>
      </c>
      <c r="J87" s="114">
        <f>IF($B$4=Base_Cenarios!$AW$5,Base_Cenarios!BA$5,(IF('Cenario_B.3.1'!$B$4=Base_Cenarios!$AW$6,Base_Cenarios!BA$6,Base_Cenarios!BA$7)))</f>
        <v>0.10553483874999998</v>
      </c>
      <c r="K87" s="115">
        <v>0.75</v>
      </c>
      <c r="L87" s="116">
        <f>IF($B$4=Base_Cenarios!$AW$5,Base_Cenarios!AX$5,(IF('Cenario_B.3.1'!$B$4=Base_Cenarios!$AW$6,Base_Cenarios!AX$6,Base_Cenarios!AX$7)))</f>
        <v>6.5949999999999995E-2</v>
      </c>
      <c r="M87" s="116">
        <f>IF($B$4=Base_Cenarios!$AW$5,Base_Cenarios!AY$5,(IF('Cenario_B.3.1'!$B$4=Base_Cenarios!$AW$6,Base_Cenarios!AY$6,Base_Cenarios!AY$7)))</f>
        <v>7.5842499999999993E-2</v>
      </c>
      <c r="N87" s="116">
        <f>IF($B$4=Base_Cenarios!$AW$5,Base_Cenarios!AZ$5,(IF('Cenario_B.3.1'!$B$4=Base_Cenarios!$AW$6,Base_Cenarios!AZ$6,Base_Cenarios!AZ$7)))</f>
        <v>8.7218874999999987E-2</v>
      </c>
      <c r="O87" s="116">
        <f>IF($B$4=Base_Cenarios!$AW$5,Base_Cenarios!BA$5,(IF('Cenario_B.3.1'!$B$4=Base_Cenarios!$AW$6,Base_Cenarios!BA$6,Base_Cenarios!BA$7)))</f>
        <v>0.10553483874999998</v>
      </c>
      <c r="P87" s="153">
        <v>1</v>
      </c>
      <c r="Q87" s="154">
        <v>0.5</v>
      </c>
      <c r="R87" s="118">
        <f t="shared" si="33"/>
        <v>29117.268573119996</v>
      </c>
      <c r="S87" s="118">
        <f t="shared" si="33"/>
        <v>35309.372652421021</v>
      </c>
      <c r="T87" s="118">
        <f t="shared" si="33"/>
        <v>42348.348659974588</v>
      </c>
      <c r="U87" s="118">
        <f t="shared" si="33"/>
        <v>54357.395518140402</v>
      </c>
      <c r="V87" s="118">
        <f t="shared" si="36"/>
        <v>21837.951429839999</v>
      </c>
      <c r="W87" s="118">
        <f t="shared" si="34"/>
        <v>26482.029489315766</v>
      </c>
      <c r="X87" s="118">
        <f t="shared" si="34"/>
        <v>31761.261494980939</v>
      </c>
      <c r="Y87" s="118">
        <f t="shared" si="34"/>
        <v>40768.046638605309</v>
      </c>
      <c r="Z87" s="118">
        <f>(R87+V87)*$P87*$Q87</f>
        <v>25477.610001479996</v>
      </c>
      <c r="AA87" s="118">
        <f t="shared" si="35"/>
        <v>30895.701070868396</v>
      </c>
      <c r="AB87" s="118">
        <f t="shared" si="35"/>
        <v>37054.805077477766</v>
      </c>
      <c r="AC87" s="118">
        <f t="shared" si="35"/>
        <v>47562.721078372851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(IF($B$3=Base_Cenarios!$A$3,Base_Cenarios!G42,(IF('Cenario_B.3.1'!$B$3=Base_Cenarios!$Q$3,Base_Cenarios!W42,Base_Cenarios!AM42))))*12.1667</f>
        <v>126144.34559999999</v>
      </c>
      <c r="C88" s="110">
        <f>(IF($B$3=Base_Cenarios!$A$3,Base_Cenarios!H42,(IF('Cenario_B.3.1'!$B$3=Base_Cenarios!$Q$3,Base_Cenarios!X42,Base_Cenarios!AN42))))*12.1667</f>
        <v>133343.47875665163</v>
      </c>
      <c r="D88" s="110">
        <f>(IF($B$3=Base_Cenarios!$A$3,Base_Cenarios!I42,(IF('Cenario_B.3.1'!$B$3=Base_Cenarios!$Q$3,Base_Cenarios!Y42,Base_Cenarios!AO42))))*12.1667</f>
        <v>138291.8870915939</v>
      </c>
      <c r="E88" s="110">
        <f>(IF($B$3=Base_Cenarios!$A$3,Base_Cenarios!J42,(IF('Cenario_B.3.1'!$B$3=Base_Cenarios!$Q$3,Base_Cenarios!Z42,Base_Cenarios!AP42))))*12.1667</f>
        <v>146259.599878421</v>
      </c>
      <c r="F88" s="112">
        <v>1</v>
      </c>
      <c r="G88" s="114">
        <f>IF($B$4=Base_Cenarios!$AW$5,Base_Cenarios!AX$5,(IF('Cenario_B.3.1'!$B$4=Base_Cenarios!$AW$6,Base_Cenarios!AX$6,Base_Cenarios!AX$7)))</f>
        <v>6.5949999999999995E-2</v>
      </c>
      <c r="H88" s="114">
        <f>IF($B$4=Base_Cenarios!$AW$5,Base_Cenarios!AY$5,(IF('Cenario_B.3.1'!$B$4=Base_Cenarios!$AW$6,Base_Cenarios!AY$6,Base_Cenarios!AY$7)))</f>
        <v>7.5842499999999993E-2</v>
      </c>
      <c r="I88" s="114">
        <f>IF($B$4=Base_Cenarios!$AW$5,Base_Cenarios!AZ$5,(IF('Cenario_B.3.1'!$B$4=Base_Cenarios!$AW$6,Base_Cenarios!AZ$6,Base_Cenarios!AZ$7)))</f>
        <v>8.7218874999999987E-2</v>
      </c>
      <c r="J88" s="114">
        <f>IF($B$4=Base_Cenarios!$AW$5,Base_Cenarios!BA$5,(IF('Cenario_B.3.1'!$B$4=Base_Cenarios!$AW$6,Base_Cenarios!BA$6,Base_Cenarios!BA$7)))</f>
        <v>0.10553483874999998</v>
      </c>
      <c r="K88" s="115">
        <v>0.75</v>
      </c>
      <c r="L88" s="116">
        <f>IF($B$4=Base_Cenarios!$AW$5,Base_Cenarios!AX$5,(IF('Cenario_B.3.1'!$B$4=Base_Cenarios!$AW$6,Base_Cenarios!AX$6,Base_Cenarios!AX$7)))</f>
        <v>6.5949999999999995E-2</v>
      </c>
      <c r="M88" s="116">
        <f>IF($B$4=Base_Cenarios!$AW$5,Base_Cenarios!AY$5,(IF('Cenario_B.3.1'!$B$4=Base_Cenarios!$AW$6,Base_Cenarios!AY$6,Base_Cenarios!AY$7)))</f>
        <v>7.5842499999999993E-2</v>
      </c>
      <c r="N88" s="116">
        <f>IF($B$4=Base_Cenarios!$AW$5,Base_Cenarios!AZ$5,(IF('Cenario_B.3.1'!$B$4=Base_Cenarios!$AW$6,Base_Cenarios!AZ$6,Base_Cenarios!AZ$7)))</f>
        <v>8.7218874999999987E-2</v>
      </c>
      <c r="O88" s="116">
        <f>IF($B$4=Base_Cenarios!$AW$5,Base_Cenarios!BA$5,(IF('Cenario_B.3.1'!$B$4=Base_Cenarios!$AW$6,Base_Cenarios!BA$6,Base_Cenarios!BA$7)))</f>
        <v>0.10553483874999998</v>
      </c>
      <c r="P88" s="153">
        <v>1</v>
      </c>
      <c r="Q88" s="154">
        <v>0.5</v>
      </c>
      <c r="R88" s="118">
        <f t="shared" si="33"/>
        <v>8319.2195923199979</v>
      </c>
      <c r="S88" s="118">
        <f t="shared" si="33"/>
        <v>10113.10278760135</v>
      </c>
      <c r="T88" s="118">
        <f t="shared" si="33"/>
        <v>12061.66281375584</v>
      </c>
      <c r="U88" s="118">
        <f t="shared" si="33"/>
        <v>15435.483288808677</v>
      </c>
      <c r="V88" s="118">
        <f t="shared" si="36"/>
        <v>6239.4146942399984</v>
      </c>
      <c r="W88" s="118">
        <f t="shared" si="34"/>
        <v>7584.8270907010128</v>
      </c>
      <c r="X88" s="118">
        <f t="shared" si="34"/>
        <v>9046.2471103168791</v>
      </c>
      <c r="Y88" s="118">
        <f t="shared" si="34"/>
        <v>11576.612466606508</v>
      </c>
      <c r="Z88" s="118">
        <f t="shared" si="35"/>
        <v>7279.3171432799982</v>
      </c>
      <c r="AA88" s="118">
        <f t="shared" si="35"/>
        <v>8848.9649391511812</v>
      </c>
      <c r="AB88" s="118">
        <f t="shared" si="35"/>
        <v>10553.95496203636</v>
      </c>
      <c r="AC88" s="118">
        <f t="shared" si="35"/>
        <v>13506.047877707591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(IF($B$3=Base_Cenarios!$A$3,Base_Cenarios!G43,(IF('Cenario_B.3.1'!$B$3=Base_Cenarios!$Q$3,Base_Cenarios!W43,Base_Cenarios!AM43))))*12.1667</f>
        <v>126144.34559999999</v>
      </c>
      <c r="C89" s="110">
        <f>(IF($B$3=Base_Cenarios!$A$3,Base_Cenarios!H43,(IF('Cenario_B.3.1'!$B$3=Base_Cenarios!$Q$3,Base_Cenarios!X43,Base_Cenarios!AN43))))*12.1667</f>
        <v>132668.11319676257</v>
      </c>
      <c r="D89" s="110">
        <f>(IF($B$3=Base_Cenarios!$A$3,Base_Cenarios!I43,(IF('Cenario_B.3.1'!$B$3=Base_Cenarios!$Q$3,Base_Cenarios!Y43,Base_Cenarios!AO43))))*12.1667</f>
        <v>138455.52806113716</v>
      </c>
      <c r="E89" s="110">
        <f>(IF($B$3=Base_Cenarios!$A$3,Base_Cenarios!J43,(IF('Cenario_B.3.1'!$B$3=Base_Cenarios!$Q$3,Base_Cenarios!Z43,Base_Cenarios!AP43))))*12.1667</f>
        <v>145595.93579451568</v>
      </c>
      <c r="F89" s="112">
        <v>1</v>
      </c>
      <c r="G89" s="114">
        <f>IF($B$4=Base_Cenarios!$AW$5,Base_Cenarios!AX$5,(IF('Cenario_B.3.1'!$B$4=Base_Cenarios!$AW$6,Base_Cenarios!AX$6,Base_Cenarios!AX$7)))</f>
        <v>6.5949999999999995E-2</v>
      </c>
      <c r="H89" s="114">
        <f>IF($B$4=Base_Cenarios!$AW$5,Base_Cenarios!AY$5,(IF('Cenario_B.3.1'!$B$4=Base_Cenarios!$AW$6,Base_Cenarios!AY$6,Base_Cenarios!AY$7)))</f>
        <v>7.5842499999999993E-2</v>
      </c>
      <c r="I89" s="114">
        <f>IF($B$4=Base_Cenarios!$AW$5,Base_Cenarios!AZ$5,(IF('Cenario_B.3.1'!$B$4=Base_Cenarios!$AW$6,Base_Cenarios!AZ$6,Base_Cenarios!AZ$7)))</f>
        <v>8.7218874999999987E-2</v>
      </c>
      <c r="J89" s="114">
        <f>IF($B$4=Base_Cenarios!$AW$5,Base_Cenarios!BA$5,(IF('Cenario_B.3.1'!$B$4=Base_Cenarios!$AW$6,Base_Cenarios!BA$6,Base_Cenarios!BA$7)))</f>
        <v>0.10553483874999998</v>
      </c>
      <c r="K89" s="115">
        <v>0.75</v>
      </c>
      <c r="L89" s="116">
        <f>IF($B$4=Base_Cenarios!$AW$5,Base_Cenarios!AX$5,(IF('Cenario_B.3.1'!$B$4=Base_Cenarios!$AW$6,Base_Cenarios!AX$6,Base_Cenarios!AX$7)))</f>
        <v>6.5949999999999995E-2</v>
      </c>
      <c r="M89" s="116">
        <f>IF($B$4=Base_Cenarios!$AW$5,Base_Cenarios!AY$5,(IF('Cenario_B.3.1'!$B$4=Base_Cenarios!$AW$6,Base_Cenarios!AY$6,Base_Cenarios!AY$7)))</f>
        <v>7.5842499999999993E-2</v>
      </c>
      <c r="N89" s="116">
        <f>IF($B$4=Base_Cenarios!$AW$5,Base_Cenarios!AZ$5,(IF('Cenario_B.3.1'!$B$4=Base_Cenarios!$AW$6,Base_Cenarios!AZ$6,Base_Cenarios!AZ$7)))</f>
        <v>8.7218874999999987E-2</v>
      </c>
      <c r="O89" s="116">
        <f>IF($B$4=Base_Cenarios!$AW$5,Base_Cenarios!BA$5,(IF('Cenario_B.3.1'!$B$4=Base_Cenarios!$AW$6,Base_Cenarios!BA$6,Base_Cenarios!BA$7)))</f>
        <v>0.10553483874999998</v>
      </c>
      <c r="P89" s="153">
        <v>1</v>
      </c>
      <c r="Q89" s="154">
        <v>0.5</v>
      </c>
      <c r="R89" s="118">
        <f t="shared" si="33"/>
        <v>8319.2195923199979</v>
      </c>
      <c r="S89" s="118">
        <f t="shared" si="33"/>
        <v>10061.881375125464</v>
      </c>
      <c r="T89" s="118">
        <f t="shared" si="33"/>
        <v>12075.935395023313</v>
      </c>
      <c r="U89" s="118">
        <f t="shared" si="33"/>
        <v>15365.443606729563</v>
      </c>
      <c r="V89" s="118">
        <f t="shared" si="36"/>
        <v>6239.4146942399984</v>
      </c>
      <c r="W89" s="118">
        <f t="shared" si="34"/>
        <v>7546.4110313440979</v>
      </c>
      <c r="X89" s="118">
        <f t="shared" si="34"/>
        <v>9056.9515462674844</v>
      </c>
      <c r="Y89" s="118">
        <f t="shared" si="34"/>
        <v>11524.082705047173</v>
      </c>
      <c r="Z89" s="118">
        <f t="shared" si="35"/>
        <v>7279.3171432799982</v>
      </c>
      <c r="AA89" s="118">
        <f t="shared" si="35"/>
        <v>8804.1462032347808</v>
      </c>
      <c r="AB89" s="118">
        <f t="shared" si="35"/>
        <v>10566.443470645398</v>
      </c>
      <c r="AC89" s="118">
        <f t="shared" si="35"/>
        <v>13444.763155888368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(IF($B$3=Base_Cenarios!$A$3,Base_Cenarios!G48,(IF('Cenario_B.3.1'!$B$3=Base_Cenarios!$Q$3,Base_Cenarios!W48,Base_Cenarios!AM48))))*12.1667</f>
        <v>0</v>
      </c>
      <c r="C96" s="111">
        <f>(IF($B$3=Base_Cenarios!$A$3,Base_Cenarios!H48,(IF('Cenario_B.3.1'!$B$3=Base_Cenarios!$Q$3,Base_Cenarios!X48,Base_Cenarios!AN48))))*12.1667</f>
        <v>0</v>
      </c>
      <c r="D96" s="111">
        <f>(IF($B$3=Base_Cenarios!$A$3,Base_Cenarios!I48,(IF('Cenario_B.3.1'!$B$3=Base_Cenarios!$Q$3,Base_Cenarios!Y48,Base_Cenarios!AO48))))*12.1667</f>
        <v>0</v>
      </c>
      <c r="E96" s="111">
        <f>(IF($B$3=Base_Cenarios!$A$3,Base_Cenarios!J48,(IF('Cenario_B.3.1'!$B$3=Base_Cenarios!$Q$3,Base_Cenarios!Z48,Base_Cenarios!AP48))))*12.1667</f>
        <v>0</v>
      </c>
      <c r="F96" s="112">
        <v>1</v>
      </c>
      <c r="G96" s="114">
        <f>IF($B$4=Base_Cenarios!$AW$5,Base_Cenarios!AX$5,(IF('Cenario_B.3.1'!$B$4=Base_Cenarios!$AW$6,Base_Cenarios!AX$6,Base_Cenarios!AX$7)))</f>
        <v>6.5949999999999995E-2</v>
      </c>
      <c r="H96" s="114">
        <f>IF($B$4=Base_Cenarios!$AW$5,Base_Cenarios!AY$5,(IF('Cenario_B.3.1'!$B$4=Base_Cenarios!$AW$6,Base_Cenarios!AY$6,Base_Cenarios!AY$7)))</f>
        <v>7.5842499999999993E-2</v>
      </c>
      <c r="I96" s="114">
        <f>IF($B$4=Base_Cenarios!$AW$5,Base_Cenarios!AZ$5,(IF('Cenario_B.3.1'!$B$4=Base_Cenarios!$AW$6,Base_Cenarios!AZ$6,Base_Cenarios!AZ$7)))</f>
        <v>8.7218874999999987E-2</v>
      </c>
      <c r="J96" s="114">
        <f>IF($B$4=Base_Cenarios!$AW$5,Base_Cenarios!BA$5,(IF('Cenario_B.3.1'!$B$4=Base_Cenarios!$AW$6,Base_Cenarios!BA$6,Base_Cenarios!BA$7)))</f>
        <v>0.10553483874999998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IF($B$4=Base_Cenarios!$AW$5,Base_Cenarios!AX$5,(IF('Cenario_B.3.1'!$B$4=Base_Cenarios!$AW$6,Base_Cenarios!AX$6,Base_Cenarios!AX$7)))</f>
        <v>6.5949999999999995E-2</v>
      </c>
      <c r="T96" s="116">
        <f>IF($B$4=Base_Cenarios!$AW$5,Base_Cenarios!AY$5,(IF('Cenario_B.3.1'!$B$4=Base_Cenarios!$AW$6,Base_Cenarios!AY$6,Base_Cenarios!AY$7)))</f>
        <v>7.5842499999999993E-2</v>
      </c>
      <c r="U96" s="116">
        <f>IF($B$4=Base_Cenarios!$AW$5,Base_Cenarios!AZ$5,(IF('Cenario_B.3.1'!$B$4=Base_Cenarios!$AW$6,Base_Cenarios!AZ$6,Base_Cenarios!AZ$7)))</f>
        <v>8.7218874999999987E-2</v>
      </c>
      <c r="V96" s="116">
        <f>IF($B$4=Base_Cenarios!$AW$5,Base_Cenarios!BA$5,(IF('Cenario_B.3.1'!$B$4=Base_Cenarios!$AW$6,Base_Cenarios!BA$6,Base_Cenarios!BA$7)))</f>
        <v>0.10553483874999998</v>
      </c>
      <c r="W96" s="141">
        <f>(IF($B$3=Base_Cenarios!$A$3,Base_Cenarios!L48,(IF('Cenario_B.3.1'!$B$3=Base_Cenarios!$Q$3,Base_Cenarios!AB48,Base_Cenarios!AR48))))*12</f>
        <v>0</v>
      </c>
      <c r="X96" s="141">
        <f>(IF($B$3=Base_Cenarios!$A$3,Base_Cenarios!M48,(IF('Cenario_B.3.1'!$B$3=Base_Cenarios!$Q$3,Base_Cenarios!AC48,Base_Cenarios!AS48))))*12</f>
        <v>0</v>
      </c>
      <c r="Y96" s="141">
        <f>(IF($B$3=Base_Cenarios!$A$3,Base_Cenarios!N48,(IF('Cenario_B.3.1'!$B$3=Base_Cenarios!$Q$3,Base_Cenarios!AD48,Base_Cenarios!AT48))))*12</f>
        <v>0</v>
      </c>
      <c r="Z96" s="141">
        <f>(IF($B$3=Base_Cenarios!$A$3,Base_Cenarios!O48,(IF('Cenario_B.3.1'!$B$3=Base_Cenarios!$Q$3,Base_Cenarios!AE48,Base_Cenarios!AU48))))*12</f>
        <v>0</v>
      </c>
      <c r="AA96" s="150">
        <f>IF($B$4=Base_Cenarios!$AW$5,Base_Cenarios!AX$5,(IF('Cenario_B.3.1'!$B$4=Base_Cenarios!$AW$6,Base_Cenarios!AX$6,Base_Cenarios!AX$7)))</f>
        <v>6.5949999999999995E-2</v>
      </c>
      <c r="AB96" s="150">
        <f>IF($B$4=Base_Cenarios!$AW$5,Base_Cenarios!AY$5,(IF('Cenario_B.3.1'!$B$4=Base_Cenarios!$AW$6,Base_Cenarios!AY$6,Base_Cenarios!AY$7)))</f>
        <v>7.5842499999999993E-2</v>
      </c>
      <c r="AC96" s="150">
        <f>IF($B$4=Base_Cenarios!$AW$5,Base_Cenarios!AZ$5,(IF('Cenario_B.3.1'!$B$4=Base_Cenarios!$AW$6,Base_Cenarios!AZ$6,Base_Cenarios!AZ$7)))</f>
        <v>8.7218874999999987E-2</v>
      </c>
      <c r="AD96" s="150">
        <f>IF($B$4=Base_Cenarios!$AW$5,Base_Cenarios!BA$5,(IF('Cenario_B.3.1'!$B$4=Base_Cenarios!$AW$6,Base_Cenarios!BA$6,Base_Cenarios!BA$7)))</f>
        <v>0.10553483874999998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(IF($B$3=Base_Cenarios!$A$3,Base_Cenarios!G49,(IF('Cenario_B.3.1'!$B$3=Base_Cenarios!$Q$3,Base_Cenarios!W49,Base_Cenarios!AM49))))*12.1667</f>
        <v>0</v>
      </c>
      <c r="C97" s="111">
        <f>(IF($B$3=Base_Cenarios!$A$3,Base_Cenarios!H49,(IF('Cenario_B.3.1'!$B$3=Base_Cenarios!$Q$3,Base_Cenarios!X49,Base_Cenarios!AN49))))*12.1667</f>
        <v>0</v>
      </c>
      <c r="D97" s="111">
        <f>(IF($B$3=Base_Cenarios!$A$3,Base_Cenarios!I49,(IF('Cenario_B.3.1'!$B$3=Base_Cenarios!$Q$3,Base_Cenarios!Y49,Base_Cenarios!AO49))))*12.1667</f>
        <v>0</v>
      </c>
      <c r="E97" s="111">
        <f>(IF($B$3=Base_Cenarios!$A$3,Base_Cenarios!J49,(IF('Cenario_B.3.1'!$B$3=Base_Cenarios!$Q$3,Base_Cenarios!Z49,Base_Cenarios!AP49))))*12.1667</f>
        <v>0</v>
      </c>
      <c r="F97" s="112">
        <v>1</v>
      </c>
      <c r="G97" s="114">
        <f>IF($B$4=Base_Cenarios!$AW$5,Base_Cenarios!AX$5,(IF('Cenario_B.3.1'!$B$4=Base_Cenarios!$AW$6,Base_Cenarios!AX$6,Base_Cenarios!AX$7)))</f>
        <v>6.5949999999999995E-2</v>
      </c>
      <c r="H97" s="114">
        <f>IF($B$4=Base_Cenarios!$AW$5,Base_Cenarios!AY$5,(IF('Cenario_B.3.1'!$B$4=Base_Cenarios!$AW$6,Base_Cenarios!AY$6,Base_Cenarios!AY$7)))</f>
        <v>7.5842499999999993E-2</v>
      </c>
      <c r="I97" s="114">
        <f>IF($B$4=Base_Cenarios!$AW$5,Base_Cenarios!AZ$5,(IF('Cenario_B.3.1'!$B$4=Base_Cenarios!$AW$6,Base_Cenarios!AZ$6,Base_Cenarios!AZ$7)))</f>
        <v>8.7218874999999987E-2</v>
      </c>
      <c r="J97" s="114">
        <f>IF($B$4=Base_Cenarios!$AW$5,Base_Cenarios!BA$5,(IF('Cenario_B.3.1'!$B$4=Base_Cenarios!$AW$6,Base_Cenarios!BA$6,Base_Cenarios!BA$7)))</f>
        <v>0.10553483874999998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IF($B$4=Base_Cenarios!$AW$5,Base_Cenarios!AX$5,(IF('Cenario_B.3.1'!$B$4=Base_Cenarios!$AW$6,Base_Cenarios!AX$6,Base_Cenarios!AX$7)))</f>
        <v>6.5949999999999995E-2</v>
      </c>
      <c r="T97" s="116">
        <f>IF($B$4=Base_Cenarios!$AW$5,Base_Cenarios!AY$5,(IF('Cenario_B.3.1'!$B$4=Base_Cenarios!$AW$6,Base_Cenarios!AY$6,Base_Cenarios!AY$7)))</f>
        <v>7.5842499999999993E-2</v>
      </c>
      <c r="U97" s="116">
        <f>IF($B$4=Base_Cenarios!$AW$5,Base_Cenarios!AZ$5,(IF('Cenario_B.3.1'!$B$4=Base_Cenarios!$AW$6,Base_Cenarios!AZ$6,Base_Cenarios!AZ$7)))</f>
        <v>8.7218874999999987E-2</v>
      </c>
      <c r="V97" s="116">
        <f>IF($B$4=Base_Cenarios!$AW$5,Base_Cenarios!BA$5,(IF('Cenario_B.3.1'!$B$4=Base_Cenarios!$AW$6,Base_Cenarios!BA$6,Base_Cenarios!BA$7)))</f>
        <v>0.10553483874999998</v>
      </c>
      <c r="W97" s="141">
        <f>(IF($B$3=Base_Cenarios!$A$3,Base_Cenarios!L49,(IF('Cenario_B.3.1'!$B$3=Base_Cenarios!$Q$3,Base_Cenarios!AB49,Base_Cenarios!AR49))))*12</f>
        <v>0</v>
      </c>
      <c r="X97" s="141">
        <f>(IF($B$3=Base_Cenarios!$A$3,Base_Cenarios!M49,(IF('Cenario_B.3.1'!$B$3=Base_Cenarios!$Q$3,Base_Cenarios!AC49,Base_Cenarios!AS49))))*12</f>
        <v>0</v>
      </c>
      <c r="Y97" s="141">
        <f>(IF($B$3=Base_Cenarios!$A$3,Base_Cenarios!N49,(IF('Cenario_B.3.1'!$B$3=Base_Cenarios!$Q$3,Base_Cenarios!AD49,Base_Cenarios!AT49))))*12</f>
        <v>0</v>
      </c>
      <c r="Z97" s="141">
        <f>(IF($B$3=Base_Cenarios!$A$3,Base_Cenarios!O49,(IF('Cenario_B.3.1'!$B$3=Base_Cenarios!$Q$3,Base_Cenarios!AE49,Base_Cenarios!AU49))))*12</f>
        <v>0</v>
      </c>
      <c r="AA97" s="150">
        <f>IF($B$4=Base_Cenarios!$AW$5,Base_Cenarios!AX$5,(IF('Cenario_B.3.1'!$B$4=Base_Cenarios!$AW$6,Base_Cenarios!AX$6,Base_Cenarios!AX$7)))</f>
        <v>6.5949999999999995E-2</v>
      </c>
      <c r="AB97" s="150">
        <f>IF($B$4=Base_Cenarios!$AW$5,Base_Cenarios!AY$5,(IF('Cenario_B.3.1'!$B$4=Base_Cenarios!$AW$6,Base_Cenarios!AY$6,Base_Cenarios!AY$7)))</f>
        <v>7.5842499999999993E-2</v>
      </c>
      <c r="AC97" s="150">
        <f>IF($B$4=Base_Cenarios!$AW$5,Base_Cenarios!AZ$5,(IF('Cenario_B.3.1'!$B$4=Base_Cenarios!$AW$6,Base_Cenarios!AZ$6,Base_Cenarios!AZ$7)))</f>
        <v>8.7218874999999987E-2</v>
      </c>
      <c r="AD97" s="150">
        <f>IF($B$4=Base_Cenarios!$AW$5,Base_Cenarios!BA$5,(IF('Cenario_B.3.1'!$B$4=Base_Cenarios!$AW$6,Base_Cenarios!BA$6,Base_Cenarios!BA$7)))</f>
        <v>0.10553483874999998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(IF($B$3=Base_Cenarios!$A$3,Base_Cenarios!G50,(IF('Cenario_B.3.1'!$B$3=Base_Cenarios!$Q$3,Base_Cenarios!W50,Base_Cenarios!AM50))))*12.1667</f>
        <v>0</v>
      </c>
      <c r="C98" s="111">
        <f>(IF($B$3=Base_Cenarios!$A$3,Base_Cenarios!H50,(IF('Cenario_B.3.1'!$B$3=Base_Cenarios!$Q$3,Base_Cenarios!X50,Base_Cenarios!AN50))))*12.1667</f>
        <v>0</v>
      </c>
      <c r="D98" s="111">
        <f>(IF($B$3=Base_Cenarios!$A$3,Base_Cenarios!I50,(IF('Cenario_B.3.1'!$B$3=Base_Cenarios!$Q$3,Base_Cenarios!Y50,Base_Cenarios!AO50))))*12.1667</f>
        <v>0</v>
      </c>
      <c r="E98" s="111">
        <f>(IF($B$3=Base_Cenarios!$A$3,Base_Cenarios!J50,(IF('Cenario_B.3.1'!$B$3=Base_Cenarios!$Q$3,Base_Cenarios!Z50,Base_Cenarios!AP50))))*12.1667</f>
        <v>0</v>
      </c>
      <c r="F98" s="112">
        <v>1</v>
      </c>
      <c r="G98" s="114">
        <f>IF($B$4=Base_Cenarios!$AW$5,Base_Cenarios!AX$5,(IF('Cenario_B.3.1'!$B$4=Base_Cenarios!$AW$6,Base_Cenarios!AX$6,Base_Cenarios!AX$7)))</f>
        <v>6.5949999999999995E-2</v>
      </c>
      <c r="H98" s="114">
        <f>IF($B$4=Base_Cenarios!$AW$5,Base_Cenarios!AY$5,(IF('Cenario_B.3.1'!$B$4=Base_Cenarios!$AW$6,Base_Cenarios!AY$6,Base_Cenarios!AY$7)))</f>
        <v>7.5842499999999993E-2</v>
      </c>
      <c r="I98" s="114">
        <f>IF($B$4=Base_Cenarios!$AW$5,Base_Cenarios!AZ$5,(IF('Cenario_B.3.1'!$B$4=Base_Cenarios!$AW$6,Base_Cenarios!AZ$6,Base_Cenarios!AZ$7)))</f>
        <v>8.7218874999999987E-2</v>
      </c>
      <c r="J98" s="114">
        <f>IF($B$4=Base_Cenarios!$AW$5,Base_Cenarios!BA$5,(IF('Cenario_B.3.1'!$B$4=Base_Cenarios!$AW$6,Base_Cenarios!BA$6,Base_Cenarios!BA$7)))</f>
        <v>0.10553483874999998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IF($B$4=Base_Cenarios!$AW$5,Base_Cenarios!AX$5,(IF('Cenario_B.3.1'!$B$4=Base_Cenarios!$AW$6,Base_Cenarios!AX$6,Base_Cenarios!AX$7)))</f>
        <v>6.5949999999999995E-2</v>
      </c>
      <c r="T98" s="116">
        <f>IF($B$4=Base_Cenarios!$AW$5,Base_Cenarios!AY$5,(IF('Cenario_B.3.1'!$B$4=Base_Cenarios!$AW$6,Base_Cenarios!AY$6,Base_Cenarios!AY$7)))</f>
        <v>7.5842499999999993E-2</v>
      </c>
      <c r="U98" s="116">
        <f>IF($B$4=Base_Cenarios!$AW$5,Base_Cenarios!AZ$5,(IF('Cenario_B.3.1'!$B$4=Base_Cenarios!$AW$6,Base_Cenarios!AZ$6,Base_Cenarios!AZ$7)))</f>
        <v>8.7218874999999987E-2</v>
      </c>
      <c r="V98" s="116">
        <f>IF($B$4=Base_Cenarios!$AW$5,Base_Cenarios!BA$5,(IF('Cenario_B.3.1'!$B$4=Base_Cenarios!$AW$6,Base_Cenarios!BA$6,Base_Cenarios!BA$7)))</f>
        <v>0.10553483874999998</v>
      </c>
      <c r="W98" s="141">
        <f>(IF($B$3=Base_Cenarios!$A$3,Base_Cenarios!L50,(IF('Cenario_B.3.1'!$B$3=Base_Cenarios!$Q$3,Base_Cenarios!AB50,Base_Cenarios!AR50))))*12</f>
        <v>0</v>
      </c>
      <c r="X98" s="141">
        <f>(IF($B$3=Base_Cenarios!$A$3,Base_Cenarios!M50,(IF('Cenario_B.3.1'!$B$3=Base_Cenarios!$Q$3,Base_Cenarios!AC50,Base_Cenarios!AS50))))*12</f>
        <v>0</v>
      </c>
      <c r="Y98" s="141">
        <f>(IF($B$3=Base_Cenarios!$A$3,Base_Cenarios!N50,(IF('Cenario_B.3.1'!$B$3=Base_Cenarios!$Q$3,Base_Cenarios!AD50,Base_Cenarios!AT50))))*12</f>
        <v>0</v>
      </c>
      <c r="Z98" s="141">
        <f>(IF($B$3=Base_Cenarios!$A$3,Base_Cenarios!O50,(IF('Cenario_B.3.1'!$B$3=Base_Cenarios!$Q$3,Base_Cenarios!AE50,Base_Cenarios!AU50))))*12</f>
        <v>0</v>
      </c>
      <c r="AA98" s="150">
        <f>IF($B$4=Base_Cenarios!$AW$5,Base_Cenarios!AX$5,(IF('Cenario_B.3.1'!$B$4=Base_Cenarios!$AW$6,Base_Cenarios!AX$6,Base_Cenarios!AX$7)))</f>
        <v>6.5949999999999995E-2</v>
      </c>
      <c r="AB98" s="150">
        <f>IF($B$4=Base_Cenarios!$AW$5,Base_Cenarios!AY$5,(IF('Cenario_B.3.1'!$B$4=Base_Cenarios!$AW$6,Base_Cenarios!AY$6,Base_Cenarios!AY$7)))</f>
        <v>7.5842499999999993E-2</v>
      </c>
      <c r="AC98" s="150">
        <f>IF($B$4=Base_Cenarios!$AW$5,Base_Cenarios!AZ$5,(IF('Cenario_B.3.1'!$B$4=Base_Cenarios!$AW$6,Base_Cenarios!AZ$6,Base_Cenarios!AZ$7)))</f>
        <v>8.7218874999999987E-2</v>
      </c>
      <c r="AD98" s="150">
        <f>IF($B$4=Base_Cenarios!$AW$5,Base_Cenarios!BA$5,(IF('Cenario_B.3.1'!$B$4=Base_Cenarios!$AW$6,Base_Cenarios!BA$6,Base_Cenarios!BA$7)))</f>
        <v>0.10553483874999998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(IF($B$3=Base_Cenarios!$A$3,Base_Cenarios!G51,(IF('Cenario_B.3.1'!$B$3=Base_Cenarios!$Q$3,Base_Cenarios!W51,Base_Cenarios!AM51))))*12.1667</f>
        <v>64653621.132723287</v>
      </c>
      <c r="C99" s="111">
        <f>(IF($B$3=Base_Cenarios!$A$3,Base_Cenarios!H51,(IF('Cenario_B.3.1'!$B$3=Base_Cenarios!$Q$3,Base_Cenarios!X51,Base_Cenarios!AN51))))*12.1667</f>
        <v>55602114.174142033</v>
      </c>
      <c r="D99" s="111">
        <f>(IF($B$3=Base_Cenarios!$A$3,Base_Cenarios!I51,(IF('Cenario_B.3.1'!$B$3=Base_Cenarios!$Q$3,Base_Cenarios!Y51,Base_Cenarios!AO51))))*12.1667</f>
        <v>42257606.772347949</v>
      </c>
      <c r="E99" s="111">
        <f>(IF($B$3=Base_Cenarios!$A$3,Base_Cenarios!J51,(IF('Cenario_B.3.1'!$B$3=Base_Cenarios!$Q$3,Base_Cenarios!Z51,Base_Cenarios!AP51))))*12.1667</f>
        <v>31270629.011537477</v>
      </c>
      <c r="F99" s="112">
        <v>1</v>
      </c>
      <c r="G99" s="114">
        <f>IF($B$4=Base_Cenarios!$AW$5,Base_Cenarios!AX$5,(IF('Cenario_B.3.1'!$B$4=Base_Cenarios!$AW$6,Base_Cenarios!AX$6,Base_Cenarios!AX$7)))</f>
        <v>6.5949999999999995E-2</v>
      </c>
      <c r="H99" s="114">
        <f>IF($B$4=Base_Cenarios!$AW$5,Base_Cenarios!AY$5,(IF('Cenario_B.3.1'!$B$4=Base_Cenarios!$AW$6,Base_Cenarios!AY$6,Base_Cenarios!AY$7)))</f>
        <v>7.5842499999999993E-2</v>
      </c>
      <c r="I99" s="114">
        <f>IF($B$4=Base_Cenarios!$AW$5,Base_Cenarios!AZ$5,(IF('Cenario_B.3.1'!$B$4=Base_Cenarios!$AW$6,Base_Cenarios!AZ$6,Base_Cenarios!AZ$7)))</f>
        <v>8.7218874999999987E-2</v>
      </c>
      <c r="J99" s="114">
        <f>IF($B$4=Base_Cenarios!$AW$5,Base_Cenarios!BA$5,(IF('Cenario_B.3.1'!$B$4=Base_Cenarios!$AW$6,Base_Cenarios!BA$6,Base_Cenarios!BA$7)))</f>
        <v>0.10553483874999998</v>
      </c>
      <c r="K99" s="115">
        <f t="shared" si="37"/>
        <v>64653621.132723287</v>
      </c>
      <c r="L99" s="115">
        <f t="shared" si="37"/>
        <v>55602114.174142033</v>
      </c>
      <c r="M99" s="115">
        <f t="shared" si="37"/>
        <v>42257606.772347949</v>
      </c>
      <c r="N99" s="115">
        <f t="shared" si="37"/>
        <v>31270629.011537477</v>
      </c>
      <c r="O99" s="115">
        <f t="shared" si="43"/>
        <v>51722896.906178631</v>
      </c>
      <c r="P99" s="115">
        <f t="shared" si="38"/>
        <v>44481691.339313626</v>
      </c>
      <c r="Q99" s="115">
        <f t="shared" si="38"/>
        <v>33806085.41787836</v>
      </c>
      <c r="R99" s="115">
        <f t="shared" si="38"/>
        <v>25016503.209229983</v>
      </c>
      <c r="S99" s="116">
        <f>IF($B$4=Base_Cenarios!$AW$5,Base_Cenarios!AX$5,(IF('Cenario_B.3.1'!$B$4=Base_Cenarios!$AW$6,Base_Cenarios!AX$6,Base_Cenarios!AX$7)))</f>
        <v>6.5949999999999995E-2</v>
      </c>
      <c r="T99" s="116">
        <f>IF($B$4=Base_Cenarios!$AW$5,Base_Cenarios!AY$5,(IF('Cenario_B.3.1'!$B$4=Base_Cenarios!$AW$6,Base_Cenarios!AY$6,Base_Cenarios!AY$7)))</f>
        <v>7.5842499999999993E-2</v>
      </c>
      <c r="U99" s="116">
        <f>IF($B$4=Base_Cenarios!$AW$5,Base_Cenarios!AZ$5,(IF('Cenario_B.3.1'!$B$4=Base_Cenarios!$AW$6,Base_Cenarios!AZ$6,Base_Cenarios!AZ$7)))</f>
        <v>8.7218874999999987E-2</v>
      </c>
      <c r="V99" s="116">
        <f>IF($B$4=Base_Cenarios!$AW$5,Base_Cenarios!BA$5,(IF('Cenario_B.3.1'!$B$4=Base_Cenarios!$AW$6,Base_Cenarios!BA$6,Base_Cenarios!BA$7)))</f>
        <v>0.10553483874999998</v>
      </c>
      <c r="W99" s="141">
        <f>(IF($B$3=Base_Cenarios!$A$3,Base_Cenarios!L51,(IF('Cenario_B.3.1'!$B$3=Base_Cenarios!$Q$3,Base_Cenarios!AB51,Base_Cenarios!AR51))))*12</f>
        <v>23901.460992</v>
      </c>
      <c r="X99" s="141">
        <f>(IF($B$3=Base_Cenarios!$A$3,Base_Cenarios!M51,(IF('Cenario_B.3.1'!$B$3=Base_Cenarios!$Q$3,Base_Cenarios!AC51,Base_Cenarios!AS51))))*12</f>
        <v>25335.548651519999</v>
      </c>
      <c r="Y99" s="141">
        <f>(IF($B$3=Base_Cenarios!$A$3,Base_Cenarios!N51,(IF('Cenario_B.3.1'!$B$3=Base_Cenarios!$Q$3,Base_Cenarios!AD51,Base_Cenarios!AT51))))*12</f>
        <v>26855.681570611199</v>
      </c>
      <c r="Z99" s="141">
        <f>(IF($B$3=Base_Cenarios!$A$3,Base_Cenarios!O51,(IF('Cenario_B.3.1'!$B$3=Base_Cenarios!$Q$3,Base_Cenarios!AE51,Base_Cenarios!AU51))))*12</f>
        <v>30615.476990496765</v>
      </c>
      <c r="AA99" s="150">
        <f>IF($B$4=Base_Cenarios!$AW$5,Base_Cenarios!AX$5,(IF('Cenario_B.3.1'!$B$4=Base_Cenarios!$AW$6,Base_Cenarios!AX$6,Base_Cenarios!AX$7)))</f>
        <v>6.5949999999999995E-2</v>
      </c>
      <c r="AB99" s="150">
        <f>IF($B$4=Base_Cenarios!$AW$5,Base_Cenarios!AY$5,(IF('Cenario_B.3.1'!$B$4=Base_Cenarios!$AW$6,Base_Cenarios!AY$6,Base_Cenarios!AY$7)))</f>
        <v>7.5842499999999993E-2</v>
      </c>
      <c r="AC99" s="150">
        <f>IF($B$4=Base_Cenarios!$AW$5,Base_Cenarios!AZ$5,(IF('Cenario_B.3.1'!$B$4=Base_Cenarios!$AW$6,Base_Cenarios!AZ$6,Base_Cenarios!AZ$7)))</f>
        <v>8.7218874999999987E-2</v>
      </c>
      <c r="AD99" s="150">
        <f>IF($B$4=Base_Cenarios!$AW$5,Base_Cenarios!BA$5,(IF('Cenario_B.3.1'!$B$4=Base_Cenarios!$AW$6,Base_Cenarios!BA$6,Base_Cenarios!BA$7)))</f>
        <v>0.10553483874999998</v>
      </c>
      <c r="AE99" s="149">
        <v>1</v>
      </c>
      <c r="AF99" s="118">
        <f t="shared" si="39"/>
        <v>4263906.3137031002</v>
      </c>
      <c r="AG99" s="118">
        <f t="shared" si="39"/>
        <v>4217003.3442523666</v>
      </c>
      <c r="AH99" s="118">
        <f t="shared" si="39"/>
        <v>3685660.9228765685</v>
      </c>
      <c r="AI99" s="118">
        <f t="shared" si="39"/>
        <v>3300140.790343679</v>
      </c>
      <c r="AJ99" s="118">
        <f>IF(K99&gt;0,(K99-O99)*S99*(B99/K99),0)</f>
        <v>852781.26274061995</v>
      </c>
      <c r="AK99" s="118">
        <f t="shared" si="40"/>
        <v>843400.66885047336</v>
      </c>
      <c r="AL99" s="118">
        <f t="shared" si="40"/>
        <v>737132.1845753137</v>
      </c>
      <c r="AM99" s="118">
        <f t="shared" si="40"/>
        <v>660028.15806873562</v>
      </c>
      <c r="AN99" s="118">
        <f t="shared" si="44"/>
        <v>1576.3013524224</v>
      </c>
      <c r="AO99" s="118">
        <f t="shared" si="41"/>
        <v>1921.5113486029054</v>
      </c>
      <c r="AP99" s="118">
        <f t="shared" si="41"/>
        <v>2342.3223339469414</v>
      </c>
      <c r="AQ99" s="118">
        <f t="shared" si="41"/>
        <v>3230.9994274464111</v>
      </c>
      <c r="AR99" s="118">
        <f t="shared" si="42"/>
        <v>5118263.8777961433</v>
      </c>
      <c r="AS99" s="118">
        <f t="shared" si="42"/>
        <v>5062325.524451443</v>
      </c>
      <c r="AT99" s="118">
        <f t="shared" si="42"/>
        <v>4425135.429785829</v>
      </c>
      <c r="AU99" s="118">
        <f t="shared" si="42"/>
        <v>3963399.9478398613</v>
      </c>
    </row>
    <row r="100" spans="1:47">
      <c r="A100" s="87" t="s">
        <v>15</v>
      </c>
      <c r="B100" s="111">
        <f>(IF($B$3=Base_Cenarios!$A$3,Base_Cenarios!G52,(IF('Cenario_B.3.1'!$B$3=Base_Cenarios!$Q$3,Base_Cenarios!W52,Base_Cenarios!AM52))))*12.1667</f>
        <v>0</v>
      </c>
      <c r="C100" s="111">
        <f>(IF($B$3=Base_Cenarios!$A$3,Base_Cenarios!H52,(IF('Cenario_B.3.1'!$B$3=Base_Cenarios!$Q$3,Base_Cenarios!X52,Base_Cenarios!AN52))))*12.1667</f>
        <v>0</v>
      </c>
      <c r="D100" s="111">
        <f>(IF($B$3=Base_Cenarios!$A$3,Base_Cenarios!I52,(IF('Cenario_B.3.1'!$B$3=Base_Cenarios!$Q$3,Base_Cenarios!Y52,Base_Cenarios!AO52))))*12.1667</f>
        <v>0</v>
      </c>
      <c r="E100" s="111">
        <f>(IF($B$3=Base_Cenarios!$A$3,Base_Cenarios!J52,(IF('Cenario_B.3.1'!$B$3=Base_Cenarios!$Q$3,Base_Cenarios!Z52,Base_Cenarios!AP52))))*12.1667</f>
        <v>0</v>
      </c>
      <c r="F100" s="112">
        <v>1</v>
      </c>
      <c r="G100" s="114">
        <f>IF($B$4=Base_Cenarios!$AW$5,Base_Cenarios!AX$5,(IF('Cenario_B.3.1'!$B$4=Base_Cenarios!$AW$6,Base_Cenarios!AX$6,Base_Cenarios!AX$7)))</f>
        <v>6.5949999999999995E-2</v>
      </c>
      <c r="H100" s="114">
        <f>IF($B$4=Base_Cenarios!$AW$5,Base_Cenarios!AY$5,(IF('Cenario_B.3.1'!$B$4=Base_Cenarios!$AW$6,Base_Cenarios!AY$6,Base_Cenarios!AY$7)))</f>
        <v>7.5842499999999993E-2</v>
      </c>
      <c r="I100" s="114">
        <f>IF($B$4=Base_Cenarios!$AW$5,Base_Cenarios!AZ$5,(IF('Cenario_B.3.1'!$B$4=Base_Cenarios!$AW$6,Base_Cenarios!AZ$6,Base_Cenarios!AZ$7)))</f>
        <v>8.7218874999999987E-2</v>
      </c>
      <c r="J100" s="114">
        <f>IF($B$4=Base_Cenarios!$AW$5,Base_Cenarios!BA$5,(IF('Cenario_B.3.1'!$B$4=Base_Cenarios!$AW$6,Base_Cenarios!BA$6,Base_Cenarios!BA$7)))</f>
        <v>0.10553483874999998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IF($B$4=Base_Cenarios!$AW$5,Base_Cenarios!AX$5,(IF('Cenario_B.3.1'!$B$4=Base_Cenarios!$AW$6,Base_Cenarios!AX$6,Base_Cenarios!AX$7)))</f>
        <v>6.5949999999999995E-2</v>
      </c>
      <c r="T100" s="116">
        <f>IF($B$4=Base_Cenarios!$AW$5,Base_Cenarios!AY$5,(IF('Cenario_B.3.1'!$B$4=Base_Cenarios!$AW$6,Base_Cenarios!AY$6,Base_Cenarios!AY$7)))</f>
        <v>7.5842499999999993E-2</v>
      </c>
      <c r="U100" s="116">
        <f>IF($B$4=Base_Cenarios!$AW$5,Base_Cenarios!AZ$5,(IF('Cenario_B.3.1'!$B$4=Base_Cenarios!$AW$6,Base_Cenarios!AZ$6,Base_Cenarios!AZ$7)))</f>
        <v>8.7218874999999987E-2</v>
      </c>
      <c r="V100" s="116">
        <f>IF($B$4=Base_Cenarios!$AW$5,Base_Cenarios!BA$5,(IF('Cenario_B.3.1'!$B$4=Base_Cenarios!$AW$6,Base_Cenarios!BA$6,Base_Cenarios!BA$7)))</f>
        <v>0.10553483874999998</v>
      </c>
      <c r="W100" s="141">
        <f>(IF($B$3=Base_Cenarios!$A$3,Base_Cenarios!L52,(IF('Cenario_B.3.1'!$B$3=Base_Cenarios!$Q$3,Base_Cenarios!AB52,Base_Cenarios!AR52))))*12</f>
        <v>0</v>
      </c>
      <c r="X100" s="141">
        <f>(IF($B$3=Base_Cenarios!$A$3,Base_Cenarios!M52,(IF('Cenario_B.3.1'!$B$3=Base_Cenarios!$Q$3,Base_Cenarios!AC52,Base_Cenarios!AS52))))*12</f>
        <v>0</v>
      </c>
      <c r="Y100" s="141">
        <f>(IF($B$3=Base_Cenarios!$A$3,Base_Cenarios!N52,(IF('Cenario_B.3.1'!$B$3=Base_Cenarios!$Q$3,Base_Cenarios!AD52,Base_Cenarios!AT52))))*12</f>
        <v>0</v>
      </c>
      <c r="Z100" s="141">
        <f>(IF($B$3=Base_Cenarios!$A$3,Base_Cenarios!O52,(IF('Cenario_B.3.1'!$B$3=Base_Cenarios!$Q$3,Base_Cenarios!AE52,Base_Cenarios!AU52))))*12</f>
        <v>0</v>
      </c>
      <c r="AA100" s="150">
        <f>IF($B$4=Base_Cenarios!$AW$5,Base_Cenarios!AX$5,(IF('Cenario_B.3.1'!$B$4=Base_Cenarios!$AW$6,Base_Cenarios!AX$6,Base_Cenarios!AX$7)))</f>
        <v>6.5949999999999995E-2</v>
      </c>
      <c r="AB100" s="150">
        <f>IF($B$4=Base_Cenarios!$AW$5,Base_Cenarios!AY$5,(IF('Cenario_B.3.1'!$B$4=Base_Cenarios!$AW$6,Base_Cenarios!AY$6,Base_Cenarios!AY$7)))</f>
        <v>7.5842499999999993E-2</v>
      </c>
      <c r="AC100" s="150">
        <f>IF($B$4=Base_Cenarios!$AW$5,Base_Cenarios!AZ$5,(IF('Cenario_B.3.1'!$B$4=Base_Cenarios!$AW$6,Base_Cenarios!AZ$6,Base_Cenarios!AZ$7)))</f>
        <v>8.7218874999999987E-2</v>
      </c>
      <c r="AD100" s="150">
        <f>IF($B$4=Base_Cenarios!$AW$5,Base_Cenarios!BA$5,(IF('Cenario_B.3.1'!$B$4=Base_Cenarios!$AW$6,Base_Cenarios!BA$6,Base_Cenarios!BA$7)))</f>
        <v>0.10553483874999998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(IF($B$3=Base_Cenarios!$A$3,Base_Cenarios!G53,(IF('Cenario_B.3.1'!$B$3=Base_Cenarios!$Q$3,Base_Cenarios!W53,Base_Cenarios!AM53))))*12.1667</f>
        <v>0</v>
      </c>
      <c r="C101" s="111">
        <f>(IF($B$3=Base_Cenarios!$A$3,Base_Cenarios!H53,(IF('Cenario_B.3.1'!$B$3=Base_Cenarios!$Q$3,Base_Cenarios!X53,Base_Cenarios!AN53))))*12.1667</f>
        <v>0</v>
      </c>
      <c r="D101" s="111">
        <f>(IF($B$3=Base_Cenarios!$A$3,Base_Cenarios!I53,(IF('Cenario_B.3.1'!$B$3=Base_Cenarios!$Q$3,Base_Cenarios!Y53,Base_Cenarios!AO53))))*12.1667</f>
        <v>0</v>
      </c>
      <c r="E101" s="111">
        <f>(IF($B$3=Base_Cenarios!$A$3,Base_Cenarios!J53,(IF('Cenario_B.3.1'!$B$3=Base_Cenarios!$Q$3,Base_Cenarios!Z53,Base_Cenarios!AP53))))*12.1667</f>
        <v>0</v>
      </c>
      <c r="F101" s="112">
        <v>1</v>
      </c>
      <c r="G101" s="114">
        <f>IF($B$4=Base_Cenarios!$AW$5,Base_Cenarios!AX$5,(IF('Cenario_B.3.1'!$B$4=Base_Cenarios!$AW$6,Base_Cenarios!AX$6,Base_Cenarios!AX$7)))</f>
        <v>6.5949999999999995E-2</v>
      </c>
      <c r="H101" s="114">
        <f>IF($B$4=Base_Cenarios!$AW$5,Base_Cenarios!AY$5,(IF('Cenario_B.3.1'!$B$4=Base_Cenarios!$AW$6,Base_Cenarios!AY$6,Base_Cenarios!AY$7)))</f>
        <v>7.5842499999999993E-2</v>
      </c>
      <c r="I101" s="114">
        <f>IF($B$4=Base_Cenarios!$AW$5,Base_Cenarios!AZ$5,(IF('Cenario_B.3.1'!$B$4=Base_Cenarios!$AW$6,Base_Cenarios!AZ$6,Base_Cenarios!AZ$7)))</f>
        <v>8.7218874999999987E-2</v>
      </c>
      <c r="J101" s="114">
        <f>IF($B$4=Base_Cenarios!$AW$5,Base_Cenarios!BA$5,(IF('Cenario_B.3.1'!$B$4=Base_Cenarios!$AW$6,Base_Cenarios!BA$6,Base_Cenarios!BA$7)))</f>
        <v>0.10553483874999998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IF($B$4=Base_Cenarios!$AW$5,Base_Cenarios!AX$5,(IF('Cenario_B.3.1'!$B$4=Base_Cenarios!$AW$6,Base_Cenarios!AX$6,Base_Cenarios!AX$7)))</f>
        <v>6.5949999999999995E-2</v>
      </c>
      <c r="T101" s="116">
        <f>IF($B$4=Base_Cenarios!$AW$5,Base_Cenarios!AY$5,(IF('Cenario_B.3.1'!$B$4=Base_Cenarios!$AW$6,Base_Cenarios!AY$6,Base_Cenarios!AY$7)))</f>
        <v>7.5842499999999993E-2</v>
      </c>
      <c r="U101" s="116">
        <f>IF($B$4=Base_Cenarios!$AW$5,Base_Cenarios!AZ$5,(IF('Cenario_B.3.1'!$B$4=Base_Cenarios!$AW$6,Base_Cenarios!AZ$6,Base_Cenarios!AZ$7)))</f>
        <v>8.7218874999999987E-2</v>
      </c>
      <c r="V101" s="116">
        <f>IF($B$4=Base_Cenarios!$AW$5,Base_Cenarios!BA$5,(IF('Cenario_B.3.1'!$B$4=Base_Cenarios!$AW$6,Base_Cenarios!BA$6,Base_Cenarios!BA$7)))</f>
        <v>0.10553483874999998</v>
      </c>
      <c r="W101" s="141">
        <f>(IF($B$3=Base_Cenarios!$A$3,Base_Cenarios!L53,(IF('Cenario_B.3.1'!$B$3=Base_Cenarios!$Q$3,Base_Cenarios!AB53,Base_Cenarios!AR53))))*12</f>
        <v>0</v>
      </c>
      <c r="X101" s="141">
        <f>(IF($B$3=Base_Cenarios!$A$3,Base_Cenarios!M53,(IF('Cenario_B.3.1'!$B$3=Base_Cenarios!$Q$3,Base_Cenarios!AC53,Base_Cenarios!AS53))))*12</f>
        <v>0</v>
      </c>
      <c r="Y101" s="141">
        <f>(IF($B$3=Base_Cenarios!$A$3,Base_Cenarios!N53,(IF('Cenario_B.3.1'!$B$3=Base_Cenarios!$Q$3,Base_Cenarios!AD53,Base_Cenarios!AT53))))*12</f>
        <v>0</v>
      </c>
      <c r="Z101" s="141">
        <f>(IF($B$3=Base_Cenarios!$A$3,Base_Cenarios!O53,(IF('Cenario_B.3.1'!$B$3=Base_Cenarios!$Q$3,Base_Cenarios!AE53,Base_Cenarios!AU53))))*12</f>
        <v>0</v>
      </c>
      <c r="AA101" s="150">
        <f>IF($B$4=Base_Cenarios!$AW$5,Base_Cenarios!AX$5,(IF('Cenario_B.3.1'!$B$4=Base_Cenarios!$AW$6,Base_Cenarios!AX$6,Base_Cenarios!AX$7)))</f>
        <v>6.5949999999999995E-2</v>
      </c>
      <c r="AB101" s="150">
        <f>IF($B$4=Base_Cenarios!$AW$5,Base_Cenarios!AY$5,(IF('Cenario_B.3.1'!$B$4=Base_Cenarios!$AW$6,Base_Cenarios!AY$6,Base_Cenarios!AY$7)))</f>
        <v>7.5842499999999993E-2</v>
      </c>
      <c r="AC101" s="150">
        <f>IF($B$4=Base_Cenarios!$AW$5,Base_Cenarios!AZ$5,(IF('Cenario_B.3.1'!$B$4=Base_Cenarios!$AW$6,Base_Cenarios!AZ$6,Base_Cenarios!AZ$7)))</f>
        <v>8.7218874999999987E-2</v>
      </c>
      <c r="AD101" s="150">
        <f>IF($B$4=Base_Cenarios!$AW$5,Base_Cenarios!BA$5,(IF('Cenario_B.3.1'!$B$4=Base_Cenarios!$AW$6,Base_Cenarios!BA$6,Base_Cenarios!BA$7)))</f>
        <v>0.10553483874999998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4263906.3137031002</v>
      </c>
      <c r="AH102" s="132">
        <f t="shared" si="46"/>
        <v>4217003.3442523666</v>
      </c>
      <c r="AI102" s="132">
        <f t="shared" si="46"/>
        <v>3685660.9228765685</v>
      </c>
      <c r="AJ102" s="132">
        <f t="shared" si="46"/>
        <v>3300140.790343679</v>
      </c>
      <c r="AK102" s="132">
        <f t="shared" si="46"/>
        <v>852781.26274061995</v>
      </c>
      <c r="AL102" s="132">
        <f t="shared" si="46"/>
        <v>843400.66885047336</v>
      </c>
      <c r="AM102" s="132">
        <f t="shared" si="46"/>
        <v>737132.1845753137</v>
      </c>
      <c r="AN102" s="132">
        <f t="shared" si="46"/>
        <v>660028.15806873562</v>
      </c>
      <c r="AO102" s="132">
        <f t="shared" si="46"/>
        <v>1576.3013524224</v>
      </c>
      <c r="AP102" s="132">
        <f t="shared" si="46"/>
        <v>1921.5113486029054</v>
      </c>
      <c r="AQ102" s="132">
        <f t="shared" si="46"/>
        <v>2342.3223339469414</v>
      </c>
      <c r="AR102" s="132">
        <f t="shared" si="46"/>
        <v>3230.9994274464111</v>
      </c>
      <c r="AS102" s="132">
        <f t="shared" si="46"/>
        <v>5118263.8777961433</v>
      </c>
      <c r="AT102" s="132">
        <f t="shared" si="46"/>
        <v>5062325.524451443</v>
      </c>
      <c r="AU102" s="132">
        <f t="shared" si="46"/>
        <v>4425135.429785829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type="list" allowBlank="1" showInputMessage="1" showErrorMessage="1" sqref="E3:F3" xr:uid="{CC7400F7-689A-4105-84F6-4A46954DE1DF}">
      <formula1>"Cenário 1,Cenário 2,Cenário 3"</formula1>
    </dataValidation>
    <dataValidation type="list" allowBlank="1" showInputMessage="1" showErrorMessage="1" sqref="B4:D4" xr:uid="{54BE65DD-5627-47B0-8258-31B0443F4AFD}">
      <formula1>"PPU 1,PPU 2,PPU 3"</formula1>
    </dataValidation>
    <dataValidation type="list" allowBlank="1" showInputMessage="1" showErrorMessage="1" sqref="B3:D3" xr:uid="{DAE1C1EE-0280-4E88-B1E7-C6101B8513CF}">
      <formula1>"Situação 1,Situação 2,Situação 3"</formula1>
    </dataValidation>
    <dataValidation showDropDown="1" showInputMessage="1" showErrorMessage="1" sqref="E4:G4" xr:uid="{599DC05D-CC8D-40F5-9F7E-940B8BF44D4D}"/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F0E5-197E-4AEF-A4A9-C4DBAE947A2C}">
  <dimension ref="A1:BA102"/>
  <sheetViews>
    <sheetView zoomScale="80" zoomScaleNormal="80" workbookViewId="0">
      <selection activeCell="B4" sqref="B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82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2.1382319999999999</v>
      </c>
      <c r="K9" s="130">
        <f t="shared" ref="K9:M14" si="2">AS72</f>
        <v>2.2216230480000001</v>
      </c>
      <c r="L9" s="130">
        <f t="shared" si="2"/>
        <v>2.3082663468720002</v>
      </c>
      <c r="M9" s="130">
        <f t="shared" si="2"/>
        <v>3.5516741605106952</v>
      </c>
      <c r="N9" s="131">
        <f>Z84</f>
        <v>2319.2820541799997</v>
      </c>
      <c r="O9" s="131">
        <f t="shared" ref="O9:Q14" si="3">AA84</f>
        <v>2535.0390293668397</v>
      </c>
      <c r="P9" s="131">
        <f t="shared" si="3"/>
        <v>2744.7520803398684</v>
      </c>
      <c r="Q9" s="131">
        <f t="shared" si="3"/>
        <v>2998.0560588054732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9939.7802322000007</v>
      </c>
      <c r="C10" s="130">
        <f t="shared" si="0"/>
        <v>9511.6084124614408</v>
      </c>
      <c r="D10" s="130">
        <f t="shared" si="0"/>
        <v>9025.6671101438369</v>
      </c>
      <c r="E10" s="130">
        <f t="shared" si="0"/>
        <v>9132.6321207946021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2319.2820541799997</v>
      </c>
      <c r="O10" s="131">
        <f t="shared" si="3"/>
        <v>2531.0195484327351</v>
      </c>
      <c r="P10" s="131">
        <f t="shared" si="3"/>
        <v>2742.1201645593756</v>
      </c>
      <c r="Q10" s="131">
        <f t="shared" si="3"/>
        <v>2984.9605043591991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715.66417671840009</v>
      </c>
      <c r="C11" s="130">
        <f t="shared" si="0"/>
        <v>765.61916946084784</v>
      </c>
      <c r="D11" s="130">
        <f t="shared" si="0"/>
        <v>812.7195169106368</v>
      </c>
      <c r="E11" s="130">
        <f t="shared" si="0"/>
        <v>817.37074245541248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18554.256433439998</v>
      </c>
      <c r="O11" s="131">
        <f t="shared" si="3"/>
        <v>20310.60866272344</v>
      </c>
      <c r="P11" s="131">
        <f t="shared" si="3"/>
        <v>21987.113926249625</v>
      </c>
      <c r="Q11" s="131">
        <f t="shared" si="3"/>
        <v>24034.337690173488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4327480.6732576378</v>
      </c>
      <c r="C12" s="130">
        <f t="shared" si="0"/>
        <v>4571993.7374057705</v>
      </c>
      <c r="D12" s="130">
        <f t="shared" si="0"/>
        <v>4787158.3553477861</v>
      </c>
      <c r="E12" s="130">
        <f t="shared" si="0"/>
        <v>4794544.2530878847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3925143.1243671356</v>
      </c>
      <c r="K12" s="130">
        <f t="shared" si="2"/>
        <v>4119012.3178706658</v>
      </c>
      <c r="L12" s="130">
        <f t="shared" si="2"/>
        <v>4322457.3568423931</v>
      </c>
      <c r="M12" s="130">
        <f t="shared" si="2"/>
        <v>4895233.9132564757</v>
      </c>
      <c r="N12" s="131">
        <f t="shared" si="7"/>
        <v>32469.948758520004</v>
      </c>
      <c r="O12" s="131">
        <f t="shared" si="3"/>
        <v>35574.489742977115</v>
      </c>
      <c r="P12" s="131">
        <f>AB87</f>
        <v>38548.09009521491</v>
      </c>
      <c r="Q12" s="131">
        <f t="shared" si="3"/>
        <v>42486.915437118369</v>
      </c>
      <c r="R12" s="130">
        <f t="shared" si="8"/>
        <v>6522973.1452428494</v>
      </c>
      <c r="S12" s="130">
        <f t="shared" si="4"/>
        <v>5828954.8773183823</v>
      </c>
      <c r="T12" s="130">
        <f t="shared" si="4"/>
        <v>4603465.5660512997</v>
      </c>
      <c r="U12" s="130">
        <f t="shared" si="4"/>
        <v>3540433.2344627143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47127.811340937609</v>
      </c>
      <c r="C13" s="130">
        <f t="shared" si="0"/>
        <v>49945.505227176676</v>
      </c>
      <c r="D13" s="130">
        <f t="shared" si="0"/>
        <v>52554.262204429804</v>
      </c>
      <c r="E13" s="130">
        <f t="shared" si="0"/>
        <v>52256.288518057787</v>
      </c>
      <c r="F13" s="130">
        <f t="shared" si="5"/>
        <v>187451.32208714413</v>
      </c>
      <c r="G13" s="130">
        <f t="shared" si="1"/>
        <v>245991.74614335244</v>
      </c>
      <c r="H13" s="130">
        <f t="shared" si="1"/>
        <v>317497.08681321098</v>
      </c>
      <c r="I13" s="130">
        <f t="shared" si="1"/>
        <v>177699.99598182627</v>
      </c>
      <c r="J13" s="130">
        <f t="shared" si="6"/>
        <v>1.079202</v>
      </c>
      <c r="K13" s="130">
        <f t="shared" si="2"/>
        <v>1.2116789341893726</v>
      </c>
      <c r="L13" s="130">
        <f t="shared" si="2"/>
        <v>1.3497751975716303</v>
      </c>
      <c r="M13" s="130">
        <f t="shared" si="2"/>
        <v>1.537534503210606</v>
      </c>
      <c r="N13" s="131">
        <f t="shared" si="7"/>
        <v>9277.1282167199988</v>
      </c>
      <c r="O13" s="131">
        <f t="shared" si="3"/>
        <v>10189.03606497607</v>
      </c>
      <c r="P13" s="131">
        <f t="shared" si="3"/>
        <v>10979.272617593553</v>
      </c>
      <c r="Q13" s="131">
        <f t="shared" si="3"/>
        <v>12064.707423368165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1861522.0353506878</v>
      </c>
      <c r="C14" s="130">
        <f t="shared" si="0"/>
        <v>2007219.5092511543</v>
      </c>
      <c r="D14" s="130">
        <f t="shared" si="0"/>
        <v>2142911.8001219993</v>
      </c>
      <c r="E14" s="130">
        <f t="shared" si="0"/>
        <v>2247533.5299720136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3210.1505363039992</v>
      </c>
      <c r="K14" s="130">
        <f t="shared" si="2"/>
        <v>3436.0923928490101</v>
      </c>
      <c r="L14" s="130">
        <f t="shared" si="2"/>
        <v>3624.7020040267048</v>
      </c>
      <c r="M14" s="130">
        <f t="shared" si="2"/>
        <v>3958.6603255484852</v>
      </c>
      <c r="N14" s="131">
        <f t="shared" si="7"/>
        <v>9277.1282167199988</v>
      </c>
      <c r="O14" s="131">
        <f t="shared" si="3"/>
        <v>10137.430061361069</v>
      </c>
      <c r="P14" s="131">
        <f t="shared" si="3"/>
        <v>10992.264405136611</v>
      </c>
      <c r="Q14" s="131">
        <f t="shared" si="3"/>
        <v>12009.962893734753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6246785.9643581817</v>
      </c>
      <c r="C15" s="132">
        <f t="shared" ref="C15:U15" si="9">SUM(C9:C14)</f>
        <v>6639435.9794660229</v>
      </c>
      <c r="D15" s="132">
        <f t="shared" si="9"/>
        <v>6992462.8043012703</v>
      </c>
      <c r="E15" s="132">
        <f t="shared" si="9"/>
        <v>7104284.0744412057</v>
      </c>
      <c r="F15" s="132">
        <f t="shared" si="9"/>
        <v>187451.32208714413</v>
      </c>
      <c r="G15" s="132">
        <f t="shared" si="9"/>
        <v>245991.74614335244</v>
      </c>
      <c r="H15" s="132">
        <f t="shared" si="9"/>
        <v>317497.08681321098</v>
      </c>
      <c r="I15" s="132">
        <f t="shared" si="9"/>
        <v>177699.99598182627</v>
      </c>
      <c r="J15" s="132">
        <f t="shared" si="9"/>
        <v>3928356.4923374397</v>
      </c>
      <c r="K15" s="132">
        <f t="shared" si="9"/>
        <v>4122451.8435654971</v>
      </c>
      <c r="L15" s="132">
        <f t="shared" si="9"/>
        <v>4326085.7168879649</v>
      </c>
      <c r="M15" s="132">
        <f t="shared" si="9"/>
        <v>4899197.6627906878</v>
      </c>
      <c r="N15" s="132">
        <f t="shared" si="9"/>
        <v>74217.025733759991</v>
      </c>
      <c r="O15" s="132">
        <f t="shared" si="9"/>
        <v>81277.623109837266</v>
      </c>
      <c r="P15" s="132">
        <f t="shared" si="9"/>
        <v>87993.613289093948</v>
      </c>
      <c r="Q15" s="132">
        <f t="shared" si="9"/>
        <v>96578.94000755946</v>
      </c>
      <c r="R15" s="132">
        <f t="shared" si="9"/>
        <v>6522973.1452428494</v>
      </c>
      <c r="S15" s="132">
        <f t="shared" si="9"/>
        <v>5828954.8773183823</v>
      </c>
      <c r="T15" s="132">
        <f t="shared" si="9"/>
        <v>4603465.5660512997</v>
      </c>
      <c r="U15" s="132">
        <f t="shared" si="9"/>
        <v>3540433.2344627143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5.6882738419869523E-9</v>
      </c>
      <c r="K20" s="89">
        <f>IF(Renda_Futura!K6&gt;0,K9/Renda_Futura!K6,0)</f>
        <v>4.8843938196896232E-9</v>
      </c>
      <c r="L20" s="89">
        <f>IF(Renda_Futura!L6&gt;0,L9/Renda_Futura!L6,0)</f>
        <v>4.1941199823615857E-9</v>
      </c>
      <c r="M20" s="89">
        <f>IF(Renda_Futura!M6&gt;0,M9/Renda_Futura!M6,0)</f>
        <v>4.4815222194129429E-9</v>
      </c>
      <c r="N20" s="89">
        <f>IF(Renda_Futura!N6&gt;0,N9/Renda_Futura!N6,0)</f>
        <v>1.5709811072319295E-4</v>
      </c>
      <c r="O20" s="89">
        <f>IF(Renda_Futura!O6&gt;0,O9/Renda_Futura!O6,0)</f>
        <v>1.4931526328058173E-4</v>
      </c>
      <c r="P20" s="89">
        <f>IF(Renda_Futura!P6&gt;0,P9/Renda_Futura!P6,0)</f>
        <v>1.4058042011366666E-4</v>
      </c>
      <c r="Q20" s="89">
        <f>IF(Renda_Futura!Q6&gt;0,Q9/Renda_Futura!Q6,0)</f>
        <v>1.1811855103139474E-4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6.6333561860662982E-4</v>
      </c>
      <c r="C21" s="89">
        <f>IF(Renda_Futura!C7&gt;0,C10/Renda_Futura!C7,0)</f>
        <v>5.1202821919310278E-4</v>
      </c>
      <c r="D21" s="89">
        <f>IF(Renda_Futura!D7&gt;0,D10/Renda_Futura!D7,0)</f>
        <v>3.9714652770646112E-4</v>
      </c>
      <c r="E21" s="89">
        <f>IF(Renda_Futura!E7&gt;0,E10/Renda_Futura!E7,0)</f>
        <v>2.8463889482776878E-4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1.5546640692459907E-4</v>
      </c>
      <c r="O21" s="89">
        <f>IF(Renda_Futura!O7&gt;0,O10/Renda_Futura!O7,0)</f>
        <v>1.4753010549726741E-4</v>
      </c>
      <c r="P21" s="89">
        <f>IF(Renda_Futura!P7&gt;0,P10/Renda_Futura!P7,0)</f>
        <v>1.3898687669134982E-4</v>
      </c>
      <c r="Q21" s="89">
        <f>IF(Renda_Futura!Q7&gt;0,Q10/Renda_Futura!Q7,0)</f>
        <v>1.1638112472518024E-4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7.8675866301358016E-4</v>
      </c>
      <c r="O22" s="89">
        <f>IF(Renda_Futura!O8&gt;0,O11/Renda_Futura!O8,0)</f>
        <v>7.4889870073279819E-4</v>
      </c>
      <c r="P22" s="89">
        <f>IF(Renda_Futura!P8&gt;0,P11/Renda_Futura!P8,0)</f>
        <v>7.0496981996678474E-4</v>
      </c>
      <c r="Q22" s="89">
        <f>IF(Renda_Futura!Q8&gt;0,Q11/Renda_Futura!Q8,0)</f>
        <v>5.9277667299181434E-4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5.0909321027744606E-2</v>
      </c>
      <c r="C23" s="89">
        <f>IF(Renda_Futura!C9&gt;0,C12/Renda_Futura!C9,0)</f>
        <v>4.3386158010240684E-2</v>
      </c>
      <c r="D23" s="89">
        <f>IF(Renda_Futura!D9&gt;0,D12/Renda_Futura!D9,0)</f>
        <v>3.7132559398045634E-2</v>
      </c>
      <c r="E23" s="89">
        <f>IF(Renda_Futura!E9&gt;0,E12/Renda_Futura!E9,0)</f>
        <v>2.6342151582144521E-2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6.4038515010782758E-4</v>
      </c>
      <c r="K23" s="89">
        <f>IF(Renda_Futura!K9&gt;0,K12/Renda_Futura!K9,0)</f>
        <v>5.5538414271323394E-4</v>
      </c>
      <c r="L23" s="89">
        <f>IF(Renda_Futura!L9&gt;0,L12/Renda_Futura!L9,0)</f>
        <v>4.8166571251112518E-4</v>
      </c>
      <c r="M23" s="89">
        <f>IF(Renda_Futura!M9&gt;0,M12/Renda_Futura!M9,0)</f>
        <v>3.7881395672559586E-4</v>
      </c>
      <c r="N23" s="89">
        <f>IF(Renda_Futura!N9&gt;0,N12/Renda_Futura!N9,0)</f>
        <v>3.8844678960759212E-4</v>
      </c>
      <c r="O23" s="89">
        <f>IF(Renda_Futura!O9&gt;0,O12/Renda_Futura!O9,0)</f>
        <v>3.7007587312190364E-4</v>
      </c>
      <c r="P23" s="89">
        <f>IF(Renda_Futura!P9&gt;0,P12/Renda_Futura!P9,0)</f>
        <v>3.4870415147965404E-4</v>
      </c>
      <c r="Q23" s="89">
        <f>IF(Renda_Futura!Q9&gt;0,Q12/Renda_Futura!Q9,0)</f>
        <v>2.9564198022409831E-4</v>
      </c>
      <c r="R23" s="89">
        <f>IF(Renda_Futura!R9&gt;0,R12/Renda_Futura!R9,0)</f>
        <v>2.2539925638088865E-3</v>
      </c>
      <c r="S23" s="89">
        <f>IF(Renda_Futura!S9&gt;0,S12/Renda_Futura!S9,0)</f>
        <v>1.6646088967431274E-3</v>
      </c>
      <c r="T23" s="89">
        <f>IF(Renda_Futura!T9&gt;0,T12/Renda_Futura!T9,0)</f>
        <v>1.0864782750714527E-3</v>
      </c>
      <c r="U23" s="123">
        <f>IF(Renda_Futura!U9&gt;0,U12/Renda_Futura!U9,0)</f>
        <v>5.8026992840637826E-4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2.1247642955707573E-2</v>
      </c>
      <c r="C24" s="89">
        <f>IF(Renda_Futura!C10&gt;0,C13/Renda_Futura!C10,0)</f>
        <v>1.8164075487963272E-2</v>
      </c>
      <c r="D24" s="89">
        <f>IF(Renda_Futura!D10&gt;0,D13/Renda_Futura!D10,0)</f>
        <v>1.5622709413541568E-2</v>
      </c>
      <c r="E24" s="89">
        <f>IF(Renda_Futura!E10&gt;0,E13/Renda_Futura!E10,0)</f>
        <v>1.1003067942153421E-2</v>
      </c>
      <c r="F24" s="89">
        <f>IF(Renda_Futura!F10&gt;0,F13/Renda_Futura!F10,0)</f>
        <v>0.13728167207872582</v>
      </c>
      <c r="G24" s="89">
        <f>IF(Renda_Futura!G10&gt;0,G13/Renda_Futura!G10,0)</f>
        <v>0.1566558968697298</v>
      </c>
      <c r="H24" s="89">
        <f>IF(Renda_Futura!H10&gt;0,H13/Renda_Futura!H10,0)</f>
        <v>0.17581993552377223</v>
      </c>
      <c r="I24" s="89">
        <f>IF(Renda_Futura!I10&gt;0,I13/Renda_Futura!I10,0)</f>
        <v>7.5695914009296081E-2</v>
      </c>
      <c r="J24" s="89">
        <f>IF(Renda_Futura!J10&gt;0,J13/Renda_Futura!J10,0)</f>
        <v>1.2682954395383681E-9</v>
      </c>
      <c r="K24" s="89">
        <f>IF(Renda_Futura!K10&gt;0,K13/Renda_Futura!K10,0)</f>
        <v>1.1768466528988351E-9</v>
      </c>
      <c r="L24" s="89">
        <f>IF(Renda_Futura!L10&gt;0,L13/Renda_Futura!L10,0)</f>
        <v>1.0834487985515648E-9</v>
      </c>
      <c r="M24" s="89">
        <f>IF(Renda_Futura!M10&gt;0,M13/Renda_Futura!M10,0)</f>
        <v>8.5705625135048596E-10</v>
      </c>
      <c r="N24" s="89">
        <f>IF(Renda_Futura!N10&gt;0,N13/Renda_Futura!N10,0)</f>
        <v>6.4345742173740713E-5</v>
      </c>
      <c r="O24" s="89">
        <f>IF(Renda_Futura!O10&gt;0,O13/Renda_Futura!O10,0)</f>
        <v>6.1452777225708794E-5</v>
      </c>
      <c r="P24" s="89">
        <f>IF(Renda_Futura!P10&gt;0,P13/Renda_Futura!P10,0)</f>
        <v>5.7581655074409928E-5</v>
      </c>
      <c r="Q24" s="89">
        <f>IF(Renda_Futura!Q10&gt;0,Q13/Renda_Futura!Q10,0)</f>
        <v>4.8672540706233813E-5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3.776321048925467E-2</v>
      </c>
      <c r="C25" s="89">
        <f>IF(Renda_Futura!C11&gt;0,C14/Renda_Futura!C11,0)</f>
        <v>3.2845735867212782E-2</v>
      </c>
      <c r="D25" s="89">
        <f>IF(Renda_Futura!D11&gt;0,D14/Renda_Futura!D11,0)</f>
        <v>2.8662888010014858E-2</v>
      </c>
      <c r="E25" s="89">
        <f>IF(Renda_Futura!E11&gt;0,E14/Renda_Futura!E11,0)</f>
        <v>2.1293578468463505E-2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6.8088329090158257E-7</v>
      </c>
      <c r="K25" s="89">
        <f>IF(Renda_Futura!K11&gt;0,K14/Renda_Futura!K11,0)</f>
        <v>6.0231924628099193E-7</v>
      </c>
      <c r="L25" s="89">
        <f>IF(Renda_Futura!L11&gt;0,L14/Renda_Futura!L11,0)</f>
        <v>5.2510825445667351E-7</v>
      </c>
      <c r="M25" s="89">
        <f>IF(Renda_Futura!M11&gt;0,M14/Renda_Futura!M11,0)</f>
        <v>3.9825595992795157E-7</v>
      </c>
      <c r="N25" s="89">
        <f>IF(Renda_Futura!N11&gt;0,N14/Renda_Futura!N11,0)</f>
        <v>5.8888062355955334E-4</v>
      </c>
      <c r="O25" s="89">
        <f>IF(Renda_Futura!O11&gt;0,O14/Renda_Futura!O11,0)</f>
        <v>5.5955623113650534E-4</v>
      </c>
      <c r="P25" s="89">
        <f>IF(Renda_Futura!P11&gt;0,P14/Renda_Futura!P11,0)</f>
        <v>5.2760049122852056E-4</v>
      </c>
      <c r="Q25" s="89">
        <f>IF(Renda_Futura!Q11&gt;0,Q14/Renda_Futura!Q11,0)</f>
        <v>4.4342108293550183E-4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4.0814037083712298E-2</v>
      </c>
      <c r="C26" s="90">
        <f>IF(Renda_Futura!C12&gt;0,C15/Renda_Futura!C12,0)</f>
        <v>3.4991899253484199E-2</v>
      </c>
      <c r="D26" s="90">
        <f>IF(Renda_Futura!D12&gt;0,D15/Renda_Futura!D12,0)</f>
        <v>3.0122985754500179E-2</v>
      </c>
      <c r="E26" s="90">
        <f>IF(Renda_Futura!E12&gt;0,E15/Renda_Futura!E12,0)</f>
        <v>2.1677789408331895E-2</v>
      </c>
      <c r="F26" s="90">
        <f>IF(Renda_Futura!F12&gt;0,F15/Renda_Futura!F12,0)</f>
        <v>0.1240165332999246</v>
      </c>
      <c r="G26" s="90">
        <f>IF(Renda_Futura!G12&gt;0,G15/Renda_Futura!G12,0)</f>
        <v>0.14151868167538945</v>
      </c>
      <c r="H26" s="90">
        <f>IF(Renda_Futura!H12&gt;0,H15/Renda_Futura!H12,0)</f>
        <v>0.1588309536044287</v>
      </c>
      <c r="I26" s="90">
        <f>IF(Renda_Futura!I12&gt;0,I15/Renda_Futura!I12,0)</f>
        <v>6.8381632436839021E-2</v>
      </c>
      <c r="J26" s="90">
        <f>IF(Renda_Futura!J12&gt;0,J15/Renda_Futura!J12,0)</f>
        <v>2.9344610153394097E-4</v>
      </c>
      <c r="K26" s="90">
        <f>IF(Renda_Futura!K12&gt;0,K15/Renda_Futura!K12,0)</f>
        <v>2.5449993314615306E-4</v>
      </c>
      <c r="L26" s="90">
        <f>IF(Renda_Futura!L12&gt;0,L15/Renda_Futura!L12,0)</f>
        <v>2.2072007315899502E-4</v>
      </c>
      <c r="M26" s="90">
        <f>IF(Renda_Futura!M12&gt;0,M15/Renda_Futura!M12,0)</f>
        <v>1.7358379576673717E-4</v>
      </c>
      <c r="N26" s="90">
        <f>IF(Renda_Futura!N12&gt;0,N15/Renda_Futura!N12,0)</f>
        <v>2.5007090890977299E-4</v>
      </c>
      <c r="O26" s="90">
        <f>IF(Renda_Futura!O12&gt;0,O15/Renda_Futura!O12,0)</f>
        <v>2.3814023668106897E-4</v>
      </c>
      <c r="P26" s="90">
        <f>IF(Renda_Futura!P12&gt;0,P15/Renda_Futura!P12,0)</f>
        <v>2.2418941179963955E-4</v>
      </c>
      <c r="Q26" s="90">
        <f>IF(Renda_Futura!Q12&gt;0,Q15/Renda_Futura!Q12,0)</f>
        <v>1.8927925949310833E-4</v>
      </c>
      <c r="R26" s="90">
        <f>IF(Renda_Futura!R12&gt;0,R15/Renda_Futura!R12,0)</f>
        <v>2.2539925638088865E-3</v>
      </c>
      <c r="S26" s="90">
        <f>IF(Renda_Futura!S12&gt;0,S15/Renda_Futura!S12,0)</f>
        <v>1.6646088967431274E-3</v>
      </c>
      <c r="T26" s="90">
        <f>IF(Renda_Futura!T12&gt;0,T15/Renda_Futura!T12,0)</f>
        <v>1.0864782750714527E-3</v>
      </c>
      <c r="U26" s="124">
        <f>IF(Renda_Futura!U12&gt;0,U15/Renda_Futura!U12,0)</f>
        <v>5.8026992840637826E-4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(IF($B$3=Base_Cenarios!$A$3,Base_Cenarios!G8,(IF('Cenario_B.3.2'!$B$3=Base_Cenarios!$Q$3,Base_Cenarios!W8,Base_Cenarios!AM8))))*12.1667</f>
        <v>0</v>
      </c>
      <c r="C44" s="111">
        <f>(IF($B$3=Base_Cenarios!$A$3,Base_Cenarios!H8,(IF('Cenario_B.3.2'!$B$3=Base_Cenarios!$Q$3,Base_Cenarios!X8,Base_Cenarios!AN8))))*12.1667</f>
        <v>0</v>
      </c>
      <c r="D44" s="111">
        <f>(IF($B$3=Base_Cenarios!$A$3,Base_Cenarios!I8,(IF('Cenario_B.3.2'!$B$3=Base_Cenarios!$Q$3,Base_Cenarios!Y8,Base_Cenarios!AO8))))*12.1667</f>
        <v>0</v>
      </c>
      <c r="E44" s="111">
        <f>(IF($B$3=Base_Cenarios!$A$3,Base_Cenarios!J8,(IF('Cenario_B.3.2'!$B$3=Base_Cenarios!$Q$3,Base_Cenarios!Z8,Base_Cenarios!AP8))))*12.1667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IF($B$4=Base_Cenarios!$AW$5,Base_Cenarios!AX$5,(IF('Cenario_B.3.2'!$B$4=Base_Cenarios!$AW$6,Base_Cenarios!AX$6,Base_Cenarios!AX$7)))</f>
        <v>8.405E-2</v>
      </c>
      <c r="J44" s="114">
        <f>IF($B$4=Base_Cenarios!$AW$5,Base_Cenarios!AY$5,(IF('Cenario_B.3.2'!$B$4=Base_Cenarios!$AW$6,Base_Cenarios!AY$6,Base_Cenarios!AY$7)))</f>
        <v>8.7327950000000001E-2</v>
      </c>
      <c r="K44" s="114">
        <f>IF($B$4=Base_Cenarios!$AW$5,Base_Cenarios!AZ$5,(IF('Cenario_B.3.2'!$B$4=Base_Cenarios!$AW$6,Base_Cenarios!AZ$6,Base_Cenarios!AZ$7)))</f>
        <v>9.0733740049999997E-2</v>
      </c>
      <c r="L44" s="114">
        <f>IF($B$4=Base_Cenarios!$AW$5,Base_Cenarios!BA$5,(IF('Cenario_B.3.2'!$B$4=Base_Cenarios!$AW$6,Base_Cenarios!BA$6,Base_Cenarios!BA$7)))</f>
        <v>9.4272355911950004E-2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IF($B$4=Base_Cenarios!$AW$5,Base_Cenarios!AX$5,(IF('Cenario_B.3.2'!$B$4=Base_Cenarios!$AW$6,Base_Cenarios!AX$6,Base_Cenarios!AX$7)))</f>
        <v>8.405E-2</v>
      </c>
      <c r="W44" s="116">
        <f>IF($B$4=Base_Cenarios!$AW$5,Base_Cenarios!AY$5,(IF('Cenario_B.3.2'!$B$4=Base_Cenarios!$AW$6,Base_Cenarios!AY$6,Base_Cenarios!AY$7)))</f>
        <v>8.7327950000000001E-2</v>
      </c>
      <c r="X44" s="116">
        <f>IF($B$4=Base_Cenarios!$AW$5,Base_Cenarios!AZ$5,(IF('Cenario_B.3.2'!$B$4=Base_Cenarios!$AW$6,Base_Cenarios!AZ$6,Base_Cenarios!AZ$7)))</f>
        <v>9.0733740049999997E-2</v>
      </c>
      <c r="Y44" s="116">
        <f>IF($B$4=Base_Cenarios!$AW$5,Base_Cenarios!BA$5,(IF('Cenario_B.3.2'!$B$4=Base_Cenarios!$AW$6,Base_Cenarios!BA$6,Base_Cenarios!BA$7)))</f>
        <v>9.4272355911950004E-2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IF($B$4=Base_Cenarios!$AW$5,Base_Cenarios!AX$5,(IF('Cenario_B.3.2'!$B$4=Base_Cenarios!$AW$6,Base_Cenarios!AX$6,Base_Cenarios!AX$7)))</f>
        <v>8.405E-2</v>
      </c>
      <c r="AE44" s="151">
        <f>IF($B$4=Base_Cenarios!$AW$5,Base_Cenarios!AY$5,(IF('Cenario_B.3.2'!$B$4=Base_Cenarios!$AW$6,Base_Cenarios!AY$6,Base_Cenarios!AY$7)))</f>
        <v>8.7327950000000001E-2</v>
      </c>
      <c r="AF44" s="151">
        <f>IF($B$4=Base_Cenarios!$AW$5,Base_Cenarios!AZ$5,(IF('Cenario_B.3.2'!$B$4=Base_Cenarios!$AW$6,Base_Cenarios!AZ$6,Base_Cenarios!AZ$7)))</f>
        <v>9.0733740049999997E-2</v>
      </c>
      <c r="AG44" s="151">
        <f>IF($B$4=Base_Cenarios!$AW$5,Base_Cenarios!BA$5,(IF('Cenario_B.3.2'!$B$4=Base_Cenarios!$AW$6,Base_Cenarios!BA$6,Base_Cenarios!BA$7)))</f>
        <v>9.4272355911950004E-2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(IF($B$3=Base_Cenarios!$A$3,Base_Cenarios!G9,(IF('Cenario_B.3.2'!$B$3=Base_Cenarios!$Q$3,Base_Cenarios!W9,Base_Cenarios!AM9))))*12.1667</f>
        <v>78840.216</v>
      </c>
      <c r="C45" s="111">
        <f>(IF($B$3=Base_Cenarios!$A$3,Base_Cenarios!H9,(IF('Cenario_B.3.2'!$B$3=Base_Cenarios!$Q$3,Base_Cenarios!X9,Base_Cenarios!AN9))))*12.1667</f>
        <v>72612.173708123155</v>
      </c>
      <c r="D45" s="111">
        <f>(IF($B$3=Base_Cenarios!$A$3,Base_Cenarios!I9,(IF('Cenario_B.3.2'!$B$3=Base_Cenarios!$Q$3,Base_Cenarios!Y9,Base_Cenarios!AO9))))*12.1667</f>
        <v>66316.139987690913</v>
      </c>
      <c r="E45" s="111">
        <f>(IF($B$3=Base_Cenarios!$A$3,Base_Cenarios!J9,(IF('Cenario_B.3.2'!$B$3=Base_Cenarios!$Q$3,Base_Cenarios!Z9,Base_Cenarios!AP9))))*12.1667</f>
        <v>64583.316657002077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IF($B$4=Base_Cenarios!$AW$5,Base_Cenarios!AX$5,(IF('Cenario_B.3.2'!$B$4=Base_Cenarios!$AW$6,Base_Cenarios!AX$6,Base_Cenarios!AX$7)))</f>
        <v>8.405E-2</v>
      </c>
      <c r="J45" s="114">
        <f>IF($B$4=Base_Cenarios!$AW$5,Base_Cenarios!AY$5,(IF('Cenario_B.3.2'!$B$4=Base_Cenarios!$AW$6,Base_Cenarios!AY$6,Base_Cenarios!AY$7)))</f>
        <v>8.7327950000000001E-2</v>
      </c>
      <c r="K45" s="114">
        <f>IF($B$4=Base_Cenarios!$AW$5,Base_Cenarios!AZ$5,(IF('Cenario_B.3.2'!$B$4=Base_Cenarios!$AW$6,Base_Cenarios!AZ$6,Base_Cenarios!AZ$7)))</f>
        <v>9.0733740049999997E-2</v>
      </c>
      <c r="L45" s="114">
        <f>IF($B$4=Base_Cenarios!$AW$5,Base_Cenarios!BA$5,(IF('Cenario_B.3.2'!$B$4=Base_Cenarios!$AW$6,Base_Cenarios!BA$6,Base_Cenarios!BA$7)))</f>
        <v>9.4272355911950004E-2</v>
      </c>
      <c r="M45" s="115">
        <v>0.5</v>
      </c>
      <c r="N45" s="115">
        <f t="shared" si="10"/>
        <v>78840.216</v>
      </c>
      <c r="O45" s="115">
        <f t="shared" si="10"/>
        <v>72612.173708123155</v>
      </c>
      <c r="P45" s="115">
        <f t="shared" si="10"/>
        <v>66316.139987690913</v>
      </c>
      <c r="Q45" s="115">
        <f t="shared" si="10"/>
        <v>64583.316657002077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IF($B$4=Base_Cenarios!$AW$5,Base_Cenarios!AX$5,(IF('Cenario_B.3.2'!$B$4=Base_Cenarios!$AW$6,Base_Cenarios!AX$6,Base_Cenarios!AX$7)))</f>
        <v>8.405E-2</v>
      </c>
      <c r="W45" s="116">
        <f>IF($B$4=Base_Cenarios!$AW$5,Base_Cenarios!AY$5,(IF('Cenario_B.3.2'!$B$4=Base_Cenarios!$AW$6,Base_Cenarios!AY$6,Base_Cenarios!AY$7)))</f>
        <v>8.7327950000000001E-2</v>
      </c>
      <c r="X45" s="116">
        <f>IF($B$4=Base_Cenarios!$AW$5,Base_Cenarios!AZ$5,(IF('Cenario_B.3.2'!$B$4=Base_Cenarios!$AW$6,Base_Cenarios!AZ$6,Base_Cenarios!AZ$7)))</f>
        <v>9.0733740049999997E-2</v>
      </c>
      <c r="Y45" s="116">
        <f>IF($B$4=Base_Cenarios!$AW$5,Base_Cenarios!BA$5,(IF('Cenario_B.3.2'!$B$4=Base_Cenarios!$AW$6,Base_Cenarios!BA$6,Base_Cenarios!BA$7)))</f>
        <v>9.4272355911950004E-2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IF($B$4=Base_Cenarios!$AW$5,Base_Cenarios!AX$5,(IF('Cenario_B.3.2'!$B$4=Base_Cenarios!$AW$6,Base_Cenarios!AX$6,Base_Cenarios!AX$7)))</f>
        <v>8.405E-2</v>
      </c>
      <c r="AE45" s="151">
        <f>IF($B$4=Base_Cenarios!$AW$5,Base_Cenarios!AY$5,(IF('Cenario_B.3.2'!$B$4=Base_Cenarios!$AW$6,Base_Cenarios!AY$6,Base_Cenarios!AY$7)))</f>
        <v>8.7327950000000001E-2</v>
      </c>
      <c r="AF45" s="151">
        <f>IF($B$4=Base_Cenarios!$AW$5,Base_Cenarios!AZ$5,(IF('Cenario_B.3.2'!$B$4=Base_Cenarios!$AW$6,Base_Cenarios!AZ$6,Base_Cenarios!AZ$7)))</f>
        <v>9.0733740049999997E-2</v>
      </c>
      <c r="AG45" s="151">
        <f>IF($B$4=Base_Cenarios!$AW$5,Base_Cenarios!BA$5,(IF('Cenario_B.3.2'!$B$4=Base_Cenarios!$AW$6,Base_Cenarios!BA$6,Base_Cenarios!BA$7)))</f>
        <v>9.4272355911950004E-2</v>
      </c>
      <c r="AH45" s="142">
        <v>1</v>
      </c>
      <c r="AI45" s="118">
        <f t="shared" si="11"/>
        <v>6626.5201548000005</v>
      </c>
      <c r="AJ45" s="118">
        <f t="shared" si="11"/>
        <v>6341.0722749742936</v>
      </c>
      <c r="AK45" s="118">
        <f t="shared" si="11"/>
        <v>6017.1114067625576</v>
      </c>
      <c r="AL45" s="118">
        <f t="shared" si="11"/>
        <v>6088.4214138630687</v>
      </c>
      <c r="AM45" s="118">
        <f t="shared" si="12"/>
        <v>3313.2600774000002</v>
      </c>
      <c r="AN45" s="118">
        <f t="shared" si="12"/>
        <v>3170.5361374871468</v>
      </c>
      <c r="AO45" s="118">
        <f t="shared" si="12"/>
        <v>3008.5557033812788</v>
      </c>
      <c r="AP45" s="118">
        <f t="shared" si="12"/>
        <v>3044.2107069315343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9939.7802322000007</v>
      </c>
      <c r="AV45" s="118">
        <f t="shared" si="14"/>
        <v>9511.6084124614408</v>
      </c>
      <c r="AW45" s="118">
        <f t="shared" si="14"/>
        <v>9025.6671101438369</v>
      </c>
      <c r="AX45" s="118">
        <f t="shared" si="14"/>
        <v>9132.6321207946021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(IF($B$3=Base_Cenarios!$A$3,Base_Cenarios!G10,(IF('Cenario_B.3.2'!$B$3=Base_Cenarios!$Q$3,Base_Cenarios!W10,Base_Cenarios!AM10))))*12.1667</f>
        <v>6307.2172800000017</v>
      </c>
      <c r="C46" s="111">
        <f>(IF($B$3=Base_Cenarios!$A$3,Base_Cenarios!H10,(IF('Cenario_B.3.2'!$B$3=Base_Cenarios!$Q$3,Base_Cenarios!X10,Base_Cenarios!AN10))))*12.1667</f>
        <v>6494.2015782087992</v>
      </c>
      <c r="D46" s="111">
        <f>(IF($B$3=Base_Cenarios!$A$3,Base_Cenarios!I10,(IF('Cenario_B.3.2'!$B$3=Base_Cenarios!$Q$3,Base_Cenarios!Y10,Base_Cenarios!AO10))))*12.1667</f>
        <v>6634.9569260464104</v>
      </c>
      <c r="E46" s="111">
        <f>(IF($B$3=Base_Cenarios!$A$3,Base_Cenarios!J10,(IF('Cenario_B.3.2'!$B$3=Base_Cenarios!$Q$3,Base_Cenarios!Z10,Base_Cenarios!AP10))))*12.1667</f>
        <v>6422.4533625926197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IF($B$4=Base_Cenarios!$AW$5,Base_Cenarios!AX$5,(IF('Cenario_B.3.2'!$B$4=Base_Cenarios!$AW$6,Base_Cenarios!AX$6,Base_Cenarios!AX$7)))</f>
        <v>8.405E-2</v>
      </c>
      <c r="J46" s="114">
        <f>IF($B$4=Base_Cenarios!$AW$5,Base_Cenarios!AY$5,(IF('Cenario_B.3.2'!$B$4=Base_Cenarios!$AW$6,Base_Cenarios!AY$6,Base_Cenarios!AY$7)))</f>
        <v>8.7327950000000001E-2</v>
      </c>
      <c r="K46" s="114">
        <f>IF($B$4=Base_Cenarios!$AW$5,Base_Cenarios!AZ$5,(IF('Cenario_B.3.2'!$B$4=Base_Cenarios!$AW$6,Base_Cenarios!AZ$6,Base_Cenarios!AZ$7)))</f>
        <v>9.0733740049999997E-2</v>
      </c>
      <c r="L46" s="114">
        <f>IF($B$4=Base_Cenarios!$AW$5,Base_Cenarios!BA$5,(IF('Cenario_B.3.2'!$B$4=Base_Cenarios!$AW$6,Base_Cenarios!BA$6,Base_Cenarios!BA$7)))</f>
        <v>9.4272355911950004E-2</v>
      </c>
      <c r="M46" s="115">
        <v>0.5</v>
      </c>
      <c r="N46" s="115">
        <f t="shared" si="10"/>
        <v>6307.2172800000017</v>
      </c>
      <c r="O46" s="115">
        <f t="shared" si="10"/>
        <v>6494.2015782087992</v>
      </c>
      <c r="P46" s="115">
        <f t="shared" si="10"/>
        <v>6634.9569260464104</v>
      </c>
      <c r="Q46" s="115">
        <f t="shared" si="10"/>
        <v>6422.4533625926197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IF($B$4=Base_Cenarios!$AW$5,Base_Cenarios!AX$5,(IF('Cenario_B.3.2'!$B$4=Base_Cenarios!$AW$6,Base_Cenarios!AX$6,Base_Cenarios!AX$7)))</f>
        <v>8.405E-2</v>
      </c>
      <c r="W46" s="116">
        <f>IF($B$4=Base_Cenarios!$AW$5,Base_Cenarios!AY$5,(IF('Cenario_B.3.2'!$B$4=Base_Cenarios!$AW$6,Base_Cenarios!AY$6,Base_Cenarios!AY$7)))</f>
        <v>8.7327950000000001E-2</v>
      </c>
      <c r="X46" s="116">
        <f>IF($B$4=Base_Cenarios!$AW$5,Base_Cenarios!AZ$5,(IF('Cenario_B.3.2'!$B$4=Base_Cenarios!$AW$6,Base_Cenarios!AZ$6,Base_Cenarios!AZ$7)))</f>
        <v>9.0733740049999997E-2</v>
      </c>
      <c r="Y46" s="116">
        <f>IF($B$4=Base_Cenarios!$AW$5,Base_Cenarios!BA$5,(IF('Cenario_B.3.2'!$B$4=Base_Cenarios!$AW$6,Base_Cenarios!BA$6,Base_Cenarios!BA$7)))</f>
        <v>9.4272355911950004E-2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IF($B$4=Base_Cenarios!$AW$5,Base_Cenarios!AX$5,(IF('Cenario_B.3.2'!$B$4=Base_Cenarios!$AW$6,Base_Cenarios!AX$6,Base_Cenarios!AX$7)))</f>
        <v>8.405E-2</v>
      </c>
      <c r="AE46" s="151">
        <f>IF($B$4=Base_Cenarios!$AW$5,Base_Cenarios!AY$5,(IF('Cenario_B.3.2'!$B$4=Base_Cenarios!$AW$6,Base_Cenarios!AY$6,Base_Cenarios!AY$7)))</f>
        <v>8.7327950000000001E-2</v>
      </c>
      <c r="AF46" s="151">
        <f>IF($B$4=Base_Cenarios!$AW$5,Base_Cenarios!AZ$5,(IF('Cenario_B.3.2'!$B$4=Base_Cenarios!$AW$6,Base_Cenarios!AZ$6,Base_Cenarios!AZ$7)))</f>
        <v>9.0733740049999997E-2</v>
      </c>
      <c r="AG46" s="151">
        <f>IF($B$4=Base_Cenarios!$AW$5,Base_Cenarios!BA$5,(IF('Cenario_B.3.2'!$B$4=Base_Cenarios!$AW$6,Base_Cenarios!BA$6,Base_Cenarios!BA$7)))</f>
        <v>9.4272355911950004E-2</v>
      </c>
      <c r="AH46" s="142">
        <v>1</v>
      </c>
      <c r="AI46" s="118">
        <f t="shared" si="11"/>
        <v>450.60337052640006</v>
      </c>
      <c r="AJ46" s="118">
        <f t="shared" si="11"/>
        <v>482.05651410497825</v>
      </c>
      <c r="AK46" s="118">
        <f t="shared" si="11"/>
        <v>511.71228842521577</v>
      </c>
      <c r="AL46" s="118">
        <f t="shared" si="11"/>
        <v>514.64083784229672</v>
      </c>
      <c r="AM46" s="118">
        <f t="shared" si="12"/>
        <v>265.06080619200009</v>
      </c>
      <c r="AN46" s="118">
        <f t="shared" si="12"/>
        <v>283.56265535586954</v>
      </c>
      <c r="AO46" s="118">
        <f t="shared" si="12"/>
        <v>301.00722848542102</v>
      </c>
      <c r="AP46" s="118">
        <f t="shared" si="12"/>
        <v>302.72990461311576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715.66417671840009</v>
      </c>
      <c r="AV46" s="118">
        <f t="shared" si="14"/>
        <v>765.61916946084784</v>
      </c>
      <c r="AW46" s="118">
        <f t="shared" si="14"/>
        <v>812.7195169106368</v>
      </c>
      <c r="AX46" s="118">
        <f t="shared" si="14"/>
        <v>817.37074245541248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(IF($B$3=Base_Cenarios!$A$3,Base_Cenarios!G11,(IF('Cenario_B.3.2'!$B$3=Base_Cenarios!$Q$3,Base_Cenarios!W11,Base_Cenarios!AM11))))*12.1667</f>
        <v>35137507.466880009</v>
      </c>
      <c r="C47" s="111">
        <f>(IF($B$3=Base_Cenarios!$A$3,Base_Cenarios!H11,(IF('Cenario_B.3.2'!$B$3=Base_Cenarios!$Q$3,Base_Cenarios!X11,Base_Cenarios!AN11))))*12.1667</f>
        <v>35724571.125355147</v>
      </c>
      <c r="D47" s="111">
        <f>(IF($B$3=Base_Cenarios!$A$3,Base_Cenarios!I11,(IF('Cenario_B.3.2'!$B$3=Base_Cenarios!$Q$3,Base_Cenarios!Y11,Base_Cenarios!AO11))))*12.1667</f>
        <v>35996765.580615804</v>
      </c>
      <c r="E47" s="111">
        <f>(IF($B$3=Base_Cenarios!$A$3,Base_Cenarios!J11,(IF('Cenario_B.3.2'!$B$3=Base_Cenarios!$Q$3,Base_Cenarios!Z11,Base_Cenarios!AP11))))*12.1667</f>
        <v>34679759.975566551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IF($B$4=Base_Cenarios!$AW$5,Base_Cenarios!AX$5,(IF('Cenario_B.3.2'!$B$4=Base_Cenarios!$AW$6,Base_Cenarios!AX$6,Base_Cenarios!AX$7)))</f>
        <v>8.405E-2</v>
      </c>
      <c r="J47" s="114">
        <f>IF($B$4=Base_Cenarios!$AW$5,Base_Cenarios!AY$5,(IF('Cenario_B.3.2'!$B$4=Base_Cenarios!$AW$6,Base_Cenarios!AY$6,Base_Cenarios!AY$7)))</f>
        <v>8.7327950000000001E-2</v>
      </c>
      <c r="K47" s="114">
        <f>IF($B$4=Base_Cenarios!$AW$5,Base_Cenarios!AZ$5,(IF('Cenario_B.3.2'!$B$4=Base_Cenarios!$AW$6,Base_Cenarios!AZ$6,Base_Cenarios!AZ$7)))</f>
        <v>9.0733740049999997E-2</v>
      </c>
      <c r="L47" s="114">
        <f>IF($B$4=Base_Cenarios!$AW$5,Base_Cenarios!BA$5,(IF('Cenario_B.3.2'!$B$4=Base_Cenarios!$AW$6,Base_Cenarios!BA$6,Base_Cenarios!BA$7)))</f>
        <v>9.4272355911950004E-2</v>
      </c>
      <c r="M47" s="115">
        <v>0.5</v>
      </c>
      <c r="N47" s="115">
        <f t="shared" si="10"/>
        <v>35137507.466880009</v>
      </c>
      <c r="O47" s="115">
        <f t="shared" si="10"/>
        <v>35724571.125355147</v>
      </c>
      <c r="P47" s="115">
        <f t="shared" si="10"/>
        <v>35996765.580615804</v>
      </c>
      <c r="Q47" s="115">
        <f t="shared" si="10"/>
        <v>34679759.975566551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IF($B$4=Base_Cenarios!$AW$5,Base_Cenarios!AX$5,(IF('Cenario_B.3.2'!$B$4=Base_Cenarios!$AW$6,Base_Cenarios!AX$6,Base_Cenarios!AX$7)))</f>
        <v>8.405E-2</v>
      </c>
      <c r="W47" s="116">
        <f>IF($B$4=Base_Cenarios!$AW$5,Base_Cenarios!AY$5,(IF('Cenario_B.3.2'!$B$4=Base_Cenarios!$AW$6,Base_Cenarios!AY$6,Base_Cenarios!AY$7)))</f>
        <v>8.7327950000000001E-2</v>
      </c>
      <c r="X47" s="116">
        <f>IF($B$4=Base_Cenarios!$AW$5,Base_Cenarios!AZ$5,(IF('Cenario_B.3.2'!$B$4=Base_Cenarios!$AW$6,Base_Cenarios!AZ$6,Base_Cenarios!AZ$7)))</f>
        <v>9.0733740049999997E-2</v>
      </c>
      <c r="Y47" s="116">
        <f>IF($B$4=Base_Cenarios!$AW$5,Base_Cenarios!BA$5,(IF('Cenario_B.3.2'!$B$4=Base_Cenarios!$AW$6,Base_Cenarios!BA$6,Base_Cenarios!BA$7)))</f>
        <v>9.4272355911950004E-2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IF($B$4=Base_Cenarios!$AW$5,Base_Cenarios!AX$5,(IF('Cenario_B.3.2'!$B$4=Base_Cenarios!$AW$6,Base_Cenarios!AX$6,Base_Cenarios!AX$7)))</f>
        <v>8.405E-2</v>
      </c>
      <c r="AE47" s="151">
        <f>IF($B$4=Base_Cenarios!$AW$5,Base_Cenarios!AY$5,(IF('Cenario_B.3.2'!$B$4=Base_Cenarios!$AW$6,Base_Cenarios!AY$6,Base_Cenarios!AY$7)))</f>
        <v>8.7327950000000001E-2</v>
      </c>
      <c r="AF47" s="151">
        <f>IF($B$4=Base_Cenarios!$AW$5,Base_Cenarios!AZ$5,(IF('Cenario_B.3.2'!$B$4=Base_Cenarios!$AW$6,Base_Cenarios!AZ$6,Base_Cenarios!AZ$7)))</f>
        <v>9.0733740049999997E-2</v>
      </c>
      <c r="AG47" s="151">
        <f>IF($B$4=Base_Cenarios!$AW$5,Base_Cenarios!BA$5,(IF('Cenario_B.3.2'!$B$4=Base_Cenarios!$AW$6,Base_Cenarios!BA$6,Base_Cenarios!BA$7)))</f>
        <v>9.4272355911950004E-2</v>
      </c>
      <c r="AH47" s="142">
        <v>1</v>
      </c>
      <c r="AI47" s="118">
        <f t="shared" si="11"/>
        <v>2805642.1274617016</v>
      </c>
      <c r="AJ47" s="118">
        <f t="shared" si="11"/>
        <v>2963765.8829561346</v>
      </c>
      <c r="AK47" s="118">
        <f t="shared" si="11"/>
        <v>3102815.1122907624</v>
      </c>
      <c r="AL47" s="118">
        <f t="shared" si="11"/>
        <v>3105875.5415897281</v>
      </c>
      <c r="AM47" s="118">
        <f>IF(N47&gt;0,(N47-R47)*V47*(B47/N47)*$M47,0)</f>
        <v>1476653.7512956324</v>
      </c>
      <c r="AN47" s="118">
        <f t="shared" si="12"/>
        <v>1559876.780503229</v>
      </c>
      <c r="AO47" s="118">
        <f t="shared" si="12"/>
        <v>1633060.5854161908</v>
      </c>
      <c r="AP47" s="118">
        <f t="shared" si="12"/>
        <v>1634671.3376788043</v>
      </c>
      <c r="AQ47" s="118">
        <f t="shared" si="15"/>
        <v>45184.794500303964</v>
      </c>
      <c r="AR47" s="118">
        <f t="shared" si="13"/>
        <v>48351.073946407283</v>
      </c>
      <c r="AS47" s="118">
        <f t="shared" si="13"/>
        <v>51282.657640833349</v>
      </c>
      <c r="AT47" s="118">
        <f t="shared" si="13"/>
        <v>53997.373819352644</v>
      </c>
      <c r="AU47" s="118">
        <f t="shared" si="14"/>
        <v>4327480.6732576378</v>
      </c>
      <c r="AV47" s="118">
        <f t="shared" si="14"/>
        <v>4571993.7374057705</v>
      </c>
      <c r="AW47" s="118">
        <f t="shared" si="14"/>
        <v>4787158.3553477861</v>
      </c>
      <c r="AX47" s="118">
        <f t="shared" si="14"/>
        <v>4794544.2530878847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(IF($B$3=Base_Cenarios!$A$3,Base_Cenarios!G12,(IF('Cenario_B.3.2'!$B$3=Base_Cenarios!$Q$3,Base_Cenarios!W12,Base_Cenarios!AM12))))*12.1667</f>
        <v>400508.29728000006</v>
      </c>
      <c r="C48" s="111">
        <f>(IF($B$3=Base_Cenarios!$A$3,Base_Cenarios!H12,(IF('Cenario_B.3.2'!$B$3=Base_Cenarios!$Q$3,Base_Cenarios!X12,Base_Cenarios!AN12))))*12.1667</f>
        <v>408521.68036184023</v>
      </c>
      <c r="D48" s="111">
        <f>(IF($B$3=Base_Cenarios!$A$3,Base_Cenarios!I12,(IF('Cenario_B.3.2'!$B$3=Base_Cenarios!$Q$3,Base_Cenarios!Y12,Base_Cenarios!AO12))))*12.1667</f>
        <v>413724.36203735945</v>
      </c>
      <c r="E48" s="111">
        <f>(IF($B$3=Base_Cenarios!$A$3,Base_Cenarios!J12,(IF('Cenario_B.3.2'!$B$3=Base_Cenarios!$Q$3,Base_Cenarios!Z12,Base_Cenarios!AP12))))*12.1667</f>
        <v>395937.06987553736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IF($B$4=Base_Cenarios!$AW$5,Base_Cenarios!AX$5,(IF('Cenario_B.3.2'!$B$4=Base_Cenarios!$AW$6,Base_Cenarios!AX$6,Base_Cenarios!AX$7)))</f>
        <v>8.405E-2</v>
      </c>
      <c r="J48" s="114">
        <f>IF($B$4=Base_Cenarios!$AW$5,Base_Cenarios!AY$5,(IF('Cenario_B.3.2'!$B$4=Base_Cenarios!$AW$6,Base_Cenarios!AY$6,Base_Cenarios!AY$7)))</f>
        <v>8.7327950000000001E-2</v>
      </c>
      <c r="K48" s="114">
        <f>IF($B$4=Base_Cenarios!$AW$5,Base_Cenarios!AZ$5,(IF('Cenario_B.3.2'!$B$4=Base_Cenarios!$AW$6,Base_Cenarios!AZ$6,Base_Cenarios!AZ$7)))</f>
        <v>9.0733740049999997E-2</v>
      </c>
      <c r="L48" s="114">
        <f>IF($B$4=Base_Cenarios!$AW$5,Base_Cenarios!BA$5,(IF('Cenario_B.3.2'!$B$4=Base_Cenarios!$AW$6,Base_Cenarios!BA$6,Base_Cenarios!BA$7)))</f>
        <v>9.4272355911950004E-2</v>
      </c>
      <c r="M48" s="115">
        <v>0.5</v>
      </c>
      <c r="N48" s="115">
        <f t="shared" si="10"/>
        <v>400508.29728000006</v>
      </c>
      <c r="O48" s="115">
        <f t="shared" si="10"/>
        <v>408521.68036184023</v>
      </c>
      <c r="P48" s="115">
        <f t="shared" si="10"/>
        <v>413724.36203735945</v>
      </c>
      <c r="Q48" s="115">
        <f t="shared" si="10"/>
        <v>395937.06987553736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IF($B$4=Base_Cenarios!$AW$5,Base_Cenarios!AX$5,(IF('Cenario_B.3.2'!$B$4=Base_Cenarios!$AW$6,Base_Cenarios!AX$6,Base_Cenarios!AX$7)))</f>
        <v>8.405E-2</v>
      </c>
      <c r="W48" s="116">
        <f>IF($B$4=Base_Cenarios!$AW$5,Base_Cenarios!AY$5,(IF('Cenario_B.3.2'!$B$4=Base_Cenarios!$AW$6,Base_Cenarios!AY$6,Base_Cenarios!AY$7)))</f>
        <v>8.7327950000000001E-2</v>
      </c>
      <c r="X48" s="116">
        <f>IF($B$4=Base_Cenarios!$AW$5,Base_Cenarios!AZ$5,(IF('Cenario_B.3.2'!$B$4=Base_Cenarios!$AW$6,Base_Cenarios!AZ$6,Base_Cenarios!AZ$7)))</f>
        <v>9.0733740049999997E-2</v>
      </c>
      <c r="Y48" s="116">
        <f>IF($B$4=Base_Cenarios!$AW$5,Base_Cenarios!BA$5,(IF('Cenario_B.3.2'!$B$4=Base_Cenarios!$AW$6,Base_Cenarios!BA$6,Base_Cenarios!BA$7)))</f>
        <v>9.4272355911950004E-2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IF($B$4=Base_Cenarios!$AW$5,Base_Cenarios!AX$5,(IF('Cenario_B.3.2'!$B$4=Base_Cenarios!$AW$6,Base_Cenarios!AX$6,Base_Cenarios!AX$7)))</f>
        <v>8.405E-2</v>
      </c>
      <c r="AE48" s="151">
        <f>IF($B$4=Base_Cenarios!$AW$5,Base_Cenarios!AY$5,(IF('Cenario_B.3.2'!$B$4=Base_Cenarios!$AW$6,Base_Cenarios!AY$6,Base_Cenarios!AY$7)))</f>
        <v>8.7327950000000001E-2</v>
      </c>
      <c r="AF48" s="151">
        <f>IF($B$4=Base_Cenarios!$AW$5,Base_Cenarios!AZ$5,(IF('Cenario_B.3.2'!$B$4=Base_Cenarios!$AW$6,Base_Cenarios!AZ$6,Base_Cenarios!AZ$7)))</f>
        <v>9.0733740049999997E-2</v>
      </c>
      <c r="AG48" s="151">
        <f>IF($B$4=Base_Cenarios!$AW$5,Base_Cenarios!BA$5,(IF('Cenario_B.3.2'!$B$4=Base_Cenarios!$AW$6,Base_Cenarios!BA$6,Base_Cenarios!BA$7)))</f>
        <v>9.4272355911950004E-2</v>
      </c>
      <c r="AH48" s="142">
        <v>1</v>
      </c>
      <c r="AI48" s="118">
        <f t="shared" si="11"/>
        <v>30296.450147745607</v>
      </c>
      <c r="AJ48" s="118">
        <f t="shared" si="11"/>
        <v>32107.824788899288</v>
      </c>
      <c r="AK48" s="118">
        <f t="shared" si="11"/>
        <v>33784.882845704873</v>
      </c>
      <c r="AL48" s="118">
        <f t="shared" si="11"/>
        <v>33593.328333037149</v>
      </c>
      <c r="AM48" s="118">
        <f t="shared" si="12"/>
        <v>16831.361193192002</v>
      </c>
      <c r="AN48" s="118">
        <f t="shared" si="12"/>
        <v>17837.680438277384</v>
      </c>
      <c r="AO48" s="118">
        <f t="shared" si="12"/>
        <v>18769.379358724931</v>
      </c>
      <c r="AP48" s="118">
        <f t="shared" si="12"/>
        <v>18662.960185020638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47127.811340937609</v>
      </c>
      <c r="AV48" s="118">
        <f t="shared" si="14"/>
        <v>49945.505227176676</v>
      </c>
      <c r="AW48" s="118">
        <f t="shared" si="14"/>
        <v>52554.262204429804</v>
      </c>
      <c r="AX48" s="118">
        <f t="shared" si="14"/>
        <v>52256.288518057787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(IF($B$3=Base_Cenarios!$A$3,Base_Cenarios!G13,(IF('Cenario_B.3.2'!$B$3=Base_Cenarios!$Q$3,Base_Cenarios!W13,Base_Cenarios!AM13))))*12.1667</f>
        <v>14746274.000639999</v>
      </c>
      <c r="C49" s="111">
        <f>(IF($B$3=Base_Cenarios!$A$3,Base_Cenarios!H13,(IF('Cenario_B.3.2'!$B$3=Base_Cenarios!$Q$3,Base_Cenarios!X13,Base_Cenarios!AN13))))*12.1667</f>
        <v>15302766.446540948</v>
      </c>
      <c r="D49" s="111">
        <f>(IF($B$3=Base_Cenarios!$A$3,Base_Cenarios!I13,(IF('Cenario_B.3.2'!$B$3=Base_Cenarios!$Q$3,Base_Cenarios!Y13,Base_Cenarios!AO13))))*12.1667</f>
        <v>15723133.609143438</v>
      </c>
      <c r="E49" s="111">
        <f>(IF($B$3=Base_Cenarios!$A$3,Base_Cenarios!J13,(IF('Cenario_B.3.2'!$B$3=Base_Cenarios!$Q$3,Base_Cenarios!Z13,Base_Cenarios!AP13))))*12.1667</f>
        <v>15870678.270274276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IF($B$4=Base_Cenarios!$AW$5,Base_Cenarios!AX$5,(IF('Cenario_B.3.2'!$B$4=Base_Cenarios!$AW$6,Base_Cenarios!AX$6,Base_Cenarios!AX$7)))</f>
        <v>8.405E-2</v>
      </c>
      <c r="J49" s="114">
        <f>IF($B$4=Base_Cenarios!$AW$5,Base_Cenarios!AY$5,(IF('Cenario_B.3.2'!$B$4=Base_Cenarios!$AW$6,Base_Cenarios!AY$6,Base_Cenarios!AY$7)))</f>
        <v>8.7327950000000001E-2</v>
      </c>
      <c r="K49" s="114">
        <f>IF($B$4=Base_Cenarios!$AW$5,Base_Cenarios!AZ$5,(IF('Cenario_B.3.2'!$B$4=Base_Cenarios!$AW$6,Base_Cenarios!AZ$6,Base_Cenarios!AZ$7)))</f>
        <v>9.0733740049999997E-2</v>
      </c>
      <c r="L49" s="114">
        <f>IF($B$4=Base_Cenarios!$AW$5,Base_Cenarios!BA$5,(IF('Cenario_B.3.2'!$B$4=Base_Cenarios!$AW$6,Base_Cenarios!BA$6,Base_Cenarios!BA$7)))</f>
        <v>9.4272355911950004E-2</v>
      </c>
      <c r="M49" s="115">
        <v>0.5</v>
      </c>
      <c r="N49" s="115">
        <f t="shared" si="10"/>
        <v>14746274.000639999</v>
      </c>
      <c r="O49" s="115">
        <f t="shared" si="10"/>
        <v>15302766.446540948</v>
      </c>
      <c r="P49" s="115">
        <f t="shared" si="10"/>
        <v>15723133.609143438</v>
      </c>
      <c r="Q49" s="115">
        <f t="shared" si="10"/>
        <v>15870678.270274276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IF($B$4=Base_Cenarios!$AW$5,Base_Cenarios!AX$5,(IF('Cenario_B.3.2'!$B$4=Base_Cenarios!$AW$6,Base_Cenarios!AX$6,Base_Cenarios!AX$7)))</f>
        <v>8.405E-2</v>
      </c>
      <c r="W49" s="116">
        <f>IF($B$4=Base_Cenarios!$AW$5,Base_Cenarios!AY$5,(IF('Cenario_B.3.2'!$B$4=Base_Cenarios!$AW$6,Base_Cenarios!AY$6,Base_Cenarios!AY$7)))</f>
        <v>8.7327950000000001E-2</v>
      </c>
      <c r="X49" s="116">
        <f>IF($B$4=Base_Cenarios!$AW$5,Base_Cenarios!AZ$5,(IF('Cenario_B.3.2'!$B$4=Base_Cenarios!$AW$6,Base_Cenarios!AZ$6,Base_Cenarios!AZ$7)))</f>
        <v>9.0733740049999997E-2</v>
      </c>
      <c r="Y49" s="116">
        <f>IF($B$4=Base_Cenarios!$AW$5,Base_Cenarios!BA$5,(IF('Cenario_B.3.2'!$B$4=Base_Cenarios!$AW$6,Base_Cenarios!BA$6,Base_Cenarios!BA$7)))</f>
        <v>9.4272355911950004E-2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IF($B$4=Base_Cenarios!$AW$5,Base_Cenarios!AX$5,(IF('Cenario_B.3.2'!$B$4=Base_Cenarios!$AW$6,Base_Cenarios!AX$6,Base_Cenarios!AX$7)))</f>
        <v>8.405E-2</v>
      </c>
      <c r="AE49" s="151">
        <f>IF($B$4=Base_Cenarios!$AW$5,Base_Cenarios!AY$5,(IF('Cenario_B.3.2'!$B$4=Base_Cenarios!$AW$6,Base_Cenarios!AY$6,Base_Cenarios!AY$7)))</f>
        <v>8.7327950000000001E-2</v>
      </c>
      <c r="AF49" s="151">
        <f>IF($B$4=Base_Cenarios!$AW$5,Base_Cenarios!AZ$5,(IF('Cenario_B.3.2'!$B$4=Base_Cenarios!$AW$6,Base_Cenarios!AZ$6,Base_Cenarios!AZ$7)))</f>
        <v>9.0733740049999997E-2</v>
      </c>
      <c r="AG49" s="151">
        <f>IF($B$4=Base_Cenarios!$AW$5,Base_Cenarios!BA$5,(IF('Cenario_B.3.2'!$B$4=Base_Cenarios!$AW$6,Base_Cenarios!BA$6,Base_Cenarios!BA$7)))</f>
        <v>9.4272355911950004E-2</v>
      </c>
      <c r="AH49" s="142">
        <v>1</v>
      </c>
      <c r="AI49" s="118">
        <f t="shared" si="11"/>
        <v>1239424.3297537919</v>
      </c>
      <c r="AJ49" s="118">
        <f t="shared" si="11"/>
        <v>1336359.2231052057</v>
      </c>
      <c r="AK49" s="118">
        <f t="shared" si="11"/>
        <v>1426618.717663439</v>
      </c>
      <c r="AL49" s="118">
        <f t="shared" si="11"/>
        <v>1496166.2304593476</v>
      </c>
      <c r="AM49" s="118">
        <f t="shared" si="12"/>
        <v>619712.16487689596</v>
      </c>
      <c r="AN49" s="118">
        <f t="shared" si="12"/>
        <v>668179.61155260284</v>
      </c>
      <c r="AO49" s="118">
        <f t="shared" si="12"/>
        <v>713309.3588317195</v>
      </c>
      <c r="AP49" s="118">
        <f t="shared" si="12"/>
        <v>748083.1152296738</v>
      </c>
      <c r="AQ49" s="118">
        <f t="shared" si="15"/>
        <v>2385.54072</v>
      </c>
      <c r="AR49" s="118">
        <f t="shared" si="13"/>
        <v>2680.6745933457037</v>
      </c>
      <c r="AS49" s="118">
        <f t="shared" si="13"/>
        <v>2983.7236268411816</v>
      </c>
      <c r="AT49" s="118">
        <f t="shared" si="13"/>
        <v>3284.1842829922548</v>
      </c>
      <c r="AU49" s="118">
        <f t="shared" si="14"/>
        <v>1861522.0353506878</v>
      </c>
      <c r="AV49" s="118">
        <f t="shared" si="14"/>
        <v>2007219.5092511543</v>
      </c>
      <c r="AW49" s="118">
        <f t="shared" si="14"/>
        <v>2142911.8001219993</v>
      </c>
      <c r="AX49" s="118">
        <f t="shared" si="14"/>
        <v>2247533.5299720136</v>
      </c>
      <c r="AY49" s="104"/>
      <c r="AZ49" s="104"/>
      <c r="BA49" s="104"/>
    </row>
    <row r="50" spans="1:53">
      <c r="AH50" s="86" t="s">
        <v>125</v>
      </c>
      <c r="AI50" s="132">
        <f>SUM(AI44:AI49)</f>
        <v>4082440.0308885658</v>
      </c>
      <c r="AJ50" s="132">
        <f t="shared" ref="AJ50:AX50" si="16">SUM(AJ44:AJ49)</f>
        <v>4339056.0596393188</v>
      </c>
      <c r="AK50" s="132">
        <f t="shared" si="16"/>
        <v>4569747.5364950942</v>
      </c>
      <c r="AL50" s="132">
        <f t="shared" si="16"/>
        <v>4642238.1626338176</v>
      </c>
      <c r="AM50" s="132">
        <f t="shared" si="16"/>
        <v>2116775.5982493125</v>
      </c>
      <c r="AN50" s="132">
        <f t="shared" si="16"/>
        <v>2249348.1712869522</v>
      </c>
      <c r="AO50" s="132">
        <f t="shared" si="16"/>
        <v>2368448.8865385018</v>
      </c>
      <c r="AP50" s="132">
        <f t="shared" si="16"/>
        <v>2404764.3537050434</v>
      </c>
      <c r="AQ50" s="132">
        <f t="shared" si="16"/>
        <v>47570.335220303961</v>
      </c>
      <c r="AR50" s="132">
        <f t="shared" si="16"/>
        <v>51031.748539752989</v>
      </c>
      <c r="AS50" s="132">
        <f t="shared" si="16"/>
        <v>54266.381267674529</v>
      </c>
      <c r="AT50" s="132">
        <f t="shared" si="16"/>
        <v>57281.558102344898</v>
      </c>
      <c r="AU50" s="132">
        <f t="shared" si="16"/>
        <v>6246785.9643581817</v>
      </c>
      <c r="AV50" s="132">
        <f t="shared" si="16"/>
        <v>6639435.9794660229</v>
      </c>
      <c r="AW50" s="132">
        <f t="shared" si="16"/>
        <v>6992462.8043012703</v>
      </c>
      <c r="AX50" s="132">
        <f t="shared" si="16"/>
        <v>7104284.0744412057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(IF($B$3=Base_Cenarios!$A$3,Base_Cenarios!G18,(IF('Cenario_B.3.2'!$B$3=Base_Cenarios!$Q$3,Base_Cenarios!W18,Base_Cenarios!AM18))))*12.1667</f>
        <v>0</v>
      </c>
      <c r="C60" s="110">
        <f>(IF($B$3=Base_Cenarios!$A$3,Base_Cenarios!H18,(IF('Cenario_B.3.2'!$B$3=Base_Cenarios!$Q$3,Base_Cenarios!X18,Base_Cenarios!AN18))))*12.1667</f>
        <v>0</v>
      </c>
      <c r="D60" s="110">
        <f>(IF($B$3=Base_Cenarios!$A$3,Base_Cenarios!I18,(IF('Cenario_B.3.2'!$B$3=Base_Cenarios!$Q$3,Base_Cenarios!Y18,Base_Cenarios!AO18))))*12.1667</f>
        <v>0</v>
      </c>
      <c r="E60" s="110">
        <f>(IF($B$3=Base_Cenarios!$A$3,Base_Cenarios!J18,(IF('Cenario_B.3.2'!$B$3=Base_Cenarios!$Q$3,Base_Cenarios!Z18,Base_Cenarios!AP18))))*12.1667</f>
        <v>0</v>
      </c>
      <c r="F60" s="112">
        <v>1</v>
      </c>
      <c r="G60" s="114">
        <f>IF($B$4=Base_Cenarios!$AW$5,Base_Cenarios!AX$5,(IF('Cenario_B.3.2'!$B$4=Base_Cenarios!$AW$6,Base_Cenarios!AX$6,Base_Cenarios!AX$7)))</f>
        <v>8.405E-2</v>
      </c>
      <c r="H60" s="114">
        <f>IF($B$4=Base_Cenarios!$AW$5,Base_Cenarios!AY$5,(IF('Cenario_B.3.2'!$B$4=Base_Cenarios!$AW$6,Base_Cenarios!AY$6,Base_Cenarios!AY$7)))</f>
        <v>8.7327950000000001E-2</v>
      </c>
      <c r="I60" s="114">
        <f>IF($B$4=Base_Cenarios!$AW$5,Base_Cenarios!AZ$5,(IF('Cenario_B.3.2'!$B$4=Base_Cenarios!$AW$6,Base_Cenarios!AZ$6,Base_Cenarios!AZ$7)))</f>
        <v>9.0733740049999997E-2</v>
      </c>
      <c r="J60" s="114">
        <f>IF($B$4=Base_Cenarios!$AW$5,Base_Cenarios!BA$5,(IF('Cenario_B.3.2'!$B$4=Base_Cenarios!$AW$6,Base_Cenarios!BA$6,Base_Cenarios!BA$7)))</f>
        <v>9.4272355911950004E-2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IF($B$4=Base_Cenarios!$AW$5,Base_Cenarios!AX$5,(IF('Cenario_B.3.2'!$B$4=Base_Cenarios!$AW$6,Base_Cenarios!AX$6,Base_Cenarios!AX$7)))</f>
        <v>8.405E-2</v>
      </c>
      <c r="T60" s="116">
        <f>IF($B$4=Base_Cenarios!$AW$5,Base_Cenarios!AY$5,(IF('Cenario_B.3.2'!$B$4=Base_Cenarios!$AW$6,Base_Cenarios!AY$6,Base_Cenarios!AY$7)))</f>
        <v>8.7327950000000001E-2</v>
      </c>
      <c r="U60" s="116">
        <f>IF($B$4=Base_Cenarios!$AW$5,Base_Cenarios!AZ$5,(IF('Cenario_B.3.2'!$B$4=Base_Cenarios!$AW$6,Base_Cenarios!AZ$6,Base_Cenarios!AZ$7)))</f>
        <v>9.0733740049999997E-2</v>
      </c>
      <c r="V60" s="116">
        <f>IF($B$4=Base_Cenarios!$AW$5,Base_Cenarios!BA$5,(IF('Cenario_B.3.2'!$B$4=Base_Cenarios!$AW$6,Base_Cenarios!BA$6,Base_Cenarios!BA$7)))</f>
        <v>9.4272355911950004E-2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(IF($B$3=Base_Cenarios!$A$3,Base_Cenarios!G19,(IF('Cenario_B.3.2'!$B$3=Base_Cenarios!$Q$3,Base_Cenarios!W19,Base_Cenarios!AM19))))*12.1667</f>
        <v>0</v>
      </c>
      <c r="C61" s="110">
        <f>(IF($B$3=Base_Cenarios!$A$3,Base_Cenarios!H19,(IF('Cenario_B.3.2'!$B$3=Base_Cenarios!$Q$3,Base_Cenarios!X19,Base_Cenarios!AN19))))*12.1667</f>
        <v>0</v>
      </c>
      <c r="D61" s="110">
        <f>(IF($B$3=Base_Cenarios!$A$3,Base_Cenarios!I19,(IF('Cenario_B.3.2'!$B$3=Base_Cenarios!$Q$3,Base_Cenarios!Y19,Base_Cenarios!AO19))))*12.1667</f>
        <v>0</v>
      </c>
      <c r="E61" s="110">
        <f>(IF($B$3=Base_Cenarios!$A$3,Base_Cenarios!J19,(IF('Cenario_B.3.2'!$B$3=Base_Cenarios!$Q$3,Base_Cenarios!Z19,Base_Cenarios!AP19))))*12.1667</f>
        <v>0</v>
      </c>
      <c r="F61" s="112">
        <v>1</v>
      </c>
      <c r="G61" s="114">
        <f>IF($B$4=Base_Cenarios!$AW$5,Base_Cenarios!AX$5,(IF('Cenario_B.3.2'!$B$4=Base_Cenarios!$AW$6,Base_Cenarios!AX$6,Base_Cenarios!AX$7)))</f>
        <v>8.405E-2</v>
      </c>
      <c r="H61" s="114">
        <f>IF($B$4=Base_Cenarios!$AW$5,Base_Cenarios!AY$5,(IF('Cenario_B.3.2'!$B$4=Base_Cenarios!$AW$6,Base_Cenarios!AY$6,Base_Cenarios!AY$7)))</f>
        <v>8.7327950000000001E-2</v>
      </c>
      <c r="I61" s="114">
        <f>IF($B$4=Base_Cenarios!$AW$5,Base_Cenarios!AZ$5,(IF('Cenario_B.3.2'!$B$4=Base_Cenarios!$AW$6,Base_Cenarios!AZ$6,Base_Cenarios!AZ$7)))</f>
        <v>9.0733740049999997E-2</v>
      </c>
      <c r="J61" s="114">
        <f>IF($B$4=Base_Cenarios!$AW$5,Base_Cenarios!BA$5,(IF('Cenario_B.3.2'!$B$4=Base_Cenarios!$AW$6,Base_Cenarios!BA$6,Base_Cenarios!BA$7)))</f>
        <v>9.4272355911950004E-2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IF($B$4=Base_Cenarios!$AW$5,Base_Cenarios!AX$5,(IF('Cenario_B.3.2'!$B$4=Base_Cenarios!$AW$6,Base_Cenarios!AX$6,Base_Cenarios!AX$7)))</f>
        <v>8.405E-2</v>
      </c>
      <c r="T61" s="116">
        <f>IF($B$4=Base_Cenarios!$AW$5,Base_Cenarios!AY$5,(IF('Cenario_B.3.2'!$B$4=Base_Cenarios!$AW$6,Base_Cenarios!AY$6,Base_Cenarios!AY$7)))</f>
        <v>8.7327950000000001E-2</v>
      </c>
      <c r="U61" s="116">
        <f>IF($B$4=Base_Cenarios!$AW$5,Base_Cenarios!AZ$5,(IF('Cenario_B.3.2'!$B$4=Base_Cenarios!$AW$6,Base_Cenarios!AZ$6,Base_Cenarios!AZ$7)))</f>
        <v>9.0733740049999997E-2</v>
      </c>
      <c r="V61" s="116">
        <f>IF($B$4=Base_Cenarios!$AW$5,Base_Cenarios!BA$5,(IF('Cenario_B.3.2'!$B$4=Base_Cenarios!$AW$6,Base_Cenarios!BA$6,Base_Cenarios!BA$7)))</f>
        <v>9.4272355911950004E-2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(IF($B$3=Base_Cenarios!$A$3,Base_Cenarios!G20,(IF('Cenario_B.3.2'!$B$3=Base_Cenarios!$Q$3,Base_Cenarios!W20,Base_Cenarios!AM20))))*12.1667</f>
        <v>0</v>
      </c>
      <c r="C62" s="110">
        <f>(IF($B$3=Base_Cenarios!$A$3,Base_Cenarios!H20,(IF('Cenario_B.3.2'!$B$3=Base_Cenarios!$Q$3,Base_Cenarios!X20,Base_Cenarios!AN20))))*12.1667</f>
        <v>0</v>
      </c>
      <c r="D62" s="110">
        <f>(IF($B$3=Base_Cenarios!$A$3,Base_Cenarios!I20,(IF('Cenario_B.3.2'!$B$3=Base_Cenarios!$Q$3,Base_Cenarios!Y20,Base_Cenarios!AO20))))*12.1667</f>
        <v>0</v>
      </c>
      <c r="E62" s="110">
        <f>(IF($B$3=Base_Cenarios!$A$3,Base_Cenarios!J20,(IF('Cenario_B.3.2'!$B$3=Base_Cenarios!$Q$3,Base_Cenarios!Z20,Base_Cenarios!AP20))))*12.1667</f>
        <v>0</v>
      </c>
      <c r="F62" s="112">
        <v>1</v>
      </c>
      <c r="G62" s="114">
        <f>IF($B$4=Base_Cenarios!$AW$5,Base_Cenarios!AX$5,(IF('Cenario_B.3.2'!$B$4=Base_Cenarios!$AW$6,Base_Cenarios!AX$6,Base_Cenarios!AX$7)))</f>
        <v>8.405E-2</v>
      </c>
      <c r="H62" s="114">
        <f>IF($B$4=Base_Cenarios!$AW$5,Base_Cenarios!AY$5,(IF('Cenario_B.3.2'!$B$4=Base_Cenarios!$AW$6,Base_Cenarios!AY$6,Base_Cenarios!AY$7)))</f>
        <v>8.7327950000000001E-2</v>
      </c>
      <c r="I62" s="114">
        <f>IF($B$4=Base_Cenarios!$AW$5,Base_Cenarios!AZ$5,(IF('Cenario_B.3.2'!$B$4=Base_Cenarios!$AW$6,Base_Cenarios!AZ$6,Base_Cenarios!AZ$7)))</f>
        <v>9.0733740049999997E-2</v>
      </c>
      <c r="J62" s="114">
        <f>IF($B$4=Base_Cenarios!$AW$5,Base_Cenarios!BA$5,(IF('Cenario_B.3.2'!$B$4=Base_Cenarios!$AW$6,Base_Cenarios!BA$6,Base_Cenarios!BA$7)))</f>
        <v>9.4272355911950004E-2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IF($B$4=Base_Cenarios!$AW$5,Base_Cenarios!AX$5,(IF('Cenario_B.3.2'!$B$4=Base_Cenarios!$AW$6,Base_Cenarios!AX$6,Base_Cenarios!AX$7)))</f>
        <v>8.405E-2</v>
      </c>
      <c r="T62" s="116">
        <f>IF($B$4=Base_Cenarios!$AW$5,Base_Cenarios!AY$5,(IF('Cenario_B.3.2'!$B$4=Base_Cenarios!$AW$6,Base_Cenarios!AY$6,Base_Cenarios!AY$7)))</f>
        <v>8.7327950000000001E-2</v>
      </c>
      <c r="U62" s="116">
        <f>IF($B$4=Base_Cenarios!$AW$5,Base_Cenarios!AZ$5,(IF('Cenario_B.3.2'!$B$4=Base_Cenarios!$AW$6,Base_Cenarios!AZ$6,Base_Cenarios!AZ$7)))</f>
        <v>9.0733740049999997E-2</v>
      </c>
      <c r="V62" s="116">
        <f>IF($B$4=Base_Cenarios!$AW$5,Base_Cenarios!BA$5,(IF('Cenario_B.3.2'!$B$4=Base_Cenarios!$AW$6,Base_Cenarios!BA$6,Base_Cenarios!BA$7)))</f>
        <v>9.4272355911950004E-2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(IF($B$3=Base_Cenarios!$A$3,Base_Cenarios!G21,(IF('Cenario_B.3.2'!$B$3=Base_Cenarios!$Q$3,Base_Cenarios!W21,Base_Cenarios!AM21))))*12.1667</f>
        <v>0</v>
      </c>
      <c r="C63" s="110">
        <f>(IF($B$3=Base_Cenarios!$A$3,Base_Cenarios!H21,(IF('Cenario_B.3.2'!$B$3=Base_Cenarios!$Q$3,Base_Cenarios!X21,Base_Cenarios!AN21))))*12.1667</f>
        <v>0</v>
      </c>
      <c r="D63" s="110">
        <f>(IF($B$3=Base_Cenarios!$A$3,Base_Cenarios!I21,(IF('Cenario_B.3.2'!$B$3=Base_Cenarios!$Q$3,Base_Cenarios!Y21,Base_Cenarios!AO21))))*12.1667</f>
        <v>0</v>
      </c>
      <c r="E63" s="110">
        <f>(IF($B$3=Base_Cenarios!$A$3,Base_Cenarios!J21,(IF('Cenario_B.3.2'!$B$3=Base_Cenarios!$Q$3,Base_Cenarios!Z21,Base_Cenarios!AP21))))*12.1667</f>
        <v>0</v>
      </c>
      <c r="F63" s="112">
        <v>1</v>
      </c>
      <c r="G63" s="114">
        <f>IF($B$4=Base_Cenarios!$AW$5,Base_Cenarios!AX$5,(IF('Cenario_B.3.2'!$B$4=Base_Cenarios!$AW$6,Base_Cenarios!AX$6,Base_Cenarios!AX$7)))</f>
        <v>8.405E-2</v>
      </c>
      <c r="H63" s="114">
        <f>IF($B$4=Base_Cenarios!$AW$5,Base_Cenarios!AY$5,(IF('Cenario_B.3.2'!$B$4=Base_Cenarios!$AW$6,Base_Cenarios!AY$6,Base_Cenarios!AY$7)))</f>
        <v>8.7327950000000001E-2</v>
      </c>
      <c r="I63" s="114">
        <f>IF($B$4=Base_Cenarios!$AW$5,Base_Cenarios!AZ$5,(IF('Cenario_B.3.2'!$B$4=Base_Cenarios!$AW$6,Base_Cenarios!AZ$6,Base_Cenarios!AZ$7)))</f>
        <v>9.0733740049999997E-2</v>
      </c>
      <c r="J63" s="114">
        <f>IF($B$4=Base_Cenarios!$AW$5,Base_Cenarios!BA$5,(IF('Cenario_B.3.2'!$B$4=Base_Cenarios!$AW$6,Base_Cenarios!BA$6,Base_Cenarios!BA$7)))</f>
        <v>9.4272355911950004E-2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IF($B$4=Base_Cenarios!$AW$5,Base_Cenarios!AX$5,(IF('Cenario_B.3.2'!$B$4=Base_Cenarios!$AW$6,Base_Cenarios!AX$6,Base_Cenarios!AX$7)))</f>
        <v>8.405E-2</v>
      </c>
      <c r="T63" s="116">
        <f>IF($B$4=Base_Cenarios!$AW$5,Base_Cenarios!AY$5,(IF('Cenario_B.3.2'!$B$4=Base_Cenarios!$AW$6,Base_Cenarios!AY$6,Base_Cenarios!AY$7)))</f>
        <v>8.7327950000000001E-2</v>
      </c>
      <c r="U63" s="116">
        <f>IF($B$4=Base_Cenarios!$AW$5,Base_Cenarios!AZ$5,(IF('Cenario_B.3.2'!$B$4=Base_Cenarios!$AW$6,Base_Cenarios!AZ$6,Base_Cenarios!AZ$7)))</f>
        <v>9.0733740049999997E-2</v>
      </c>
      <c r="V63" s="116">
        <f>IF($B$4=Base_Cenarios!$AW$5,Base_Cenarios!BA$5,(IF('Cenario_B.3.2'!$B$4=Base_Cenarios!$AW$6,Base_Cenarios!BA$6,Base_Cenarios!BA$7)))</f>
        <v>9.4272355911950004E-2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(IF($B$3=Base_Cenarios!$A$3,Base_Cenarios!G22,(IF('Cenario_B.3.2'!$B$3=Base_Cenarios!$Q$3,Base_Cenarios!W22,Base_Cenarios!AM22))))*12.1667</f>
        <v>10276163.833796386</v>
      </c>
      <c r="C64" s="110">
        <f>(IF($B$3=Base_Cenarios!$A$3,Base_Cenarios!H22,(IF('Cenario_B.3.2'!$B$3=Base_Cenarios!$Q$3,Base_Cenarios!X22,Base_Cenarios!AN22))))*12.1667</f>
        <v>12026194.534691907</v>
      </c>
      <c r="D64" s="110">
        <f>(IF($B$3=Base_Cenarios!$A$3,Base_Cenarios!I22,(IF('Cenario_B.3.2'!$B$3=Base_Cenarios!$Q$3,Base_Cenarios!Y22,Base_Cenarios!AO22))))*12.1667</f>
        <v>16142535.653449737</v>
      </c>
      <c r="E64" s="110">
        <f>(IF($B$3=Base_Cenarios!$A$3,Base_Cenarios!J22,(IF('Cenario_B.3.2'!$B$3=Base_Cenarios!$Q$3,Base_Cenarios!Z22,Base_Cenarios!AP22))))*12.1667</f>
        <v>18849638.882533256</v>
      </c>
      <c r="F64" s="112">
        <v>1</v>
      </c>
      <c r="G64" s="114">
        <f>IF($B$4=Base_Cenarios!$AW$5,Base_Cenarios!AX$5,(IF('Cenario_B.3.2'!$B$4=Base_Cenarios!$AW$6,Base_Cenarios!AX$6,Base_Cenarios!AX$7)))</f>
        <v>8.405E-2</v>
      </c>
      <c r="H64" s="114">
        <f>IF($B$4=Base_Cenarios!$AW$5,Base_Cenarios!AY$5,(IF('Cenario_B.3.2'!$B$4=Base_Cenarios!$AW$6,Base_Cenarios!AY$6,Base_Cenarios!AY$7)))</f>
        <v>8.7327950000000001E-2</v>
      </c>
      <c r="I64" s="114">
        <f>IF($B$4=Base_Cenarios!$AW$5,Base_Cenarios!AZ$5,(IF('Cenario_B.3.2'!$B$4=Base_Cenarios!$AW$6,Base_Cenarios!AZ$6,Base_Cenarios!AZ$7)))</f>
        <v>9.0733740049999997E-2</v>
      </c>
      <c r="J64" s="114">
        <f>IF($B$4=Base_Cenarios!$AW$5,Base_Cenarios!BA$5,(IF('Cenario_B.3.2'!$B$4=Base_Cenarios!$AW$6,Base_Cenarios!BA$6,Base_Cenarios!BA$7)))</f>
        <v>9.4272355911950004E-2</v>
      </c>
      <c r="K64" s="115">
        <f t="shared" si="21"/>
        <v>10276163.833796386</v>
      </c>
      <c r="L64" s="115">
        <f t="shared" si="17"/>
        <v>12026194.534691907</v>
      </c>
      <c r="M64" s="115">
        <f t="shared" si="17"/>
        <v>16142535.653449737</v>
      </c>
      <c r="N64" s="115">
        <f t="shared" si="17"/>
        <v>18849638.882533256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IF($B$4=Base_Cenarios!$AW$5,Base_Cenarios!AX$5,(IF('Cenario_B.3.2'!$B$4=Base_Cenarios!$AW$6,Base_Cenarios!AX$6,Base_Cenarios!AX$7)))</f>
        <v>8.405E-2</v>
      </c>
      <c r="T64" s="116">
        <f>IF($B$4=Base_Cenarios!$AW$5,Base_Cenarios!AY$5,(IF('Cenario_B.3.2'!$B$4=Base_Cenarios!$AW$6,Base_Cenarios!AY$6,Base_Cenarios!AY$7)))</f>
        <v>8.7327950000000001E-2</v>
      </c>
      <c r="U64" s="116">
        <f>IF($B$4=Base_Cenarios!$AW$5,Base_Cenarios!AZ$5,(IF('Cenario_B.3.2'!$B$4=Base_Cenarios!$AW$6,Base_Cenarios!AZ$6,Base_Cenarios!AZ$7)))</f>
        <v>9.0733740049999997E-2</v>
      </c>
      <c r="V64" s="116">
        <f>IF($B$4=Base_Cenarios!$AW$5,Base_Cenarios!BA$5,(IF('Cenario_B.3.2'!$B$4=Base_Cenarios!$AW$6,Base_Cenarios!BA$6,Base_Cenarios!BA$7)))</f>
        <v>9.4272355911950004E-2</v>
      </c>
      <c r="W64" s="117">
        <v>1</v>
      </c>
      <c r="X64" s="140">
        <v>0.1</v>
      </c>
      <c r="Y64" s="118">
        <f t="shared" si="22"/>
        <v>863711.57023058622</v>
      </c>
      <c r="Z64" s="118">
        <f t="shared" si="18"/>
        <v>1050222.9150158481</v>
      </c>
      <c r="AA64" s="118">
        <f t="shared" si="18"/>
        <v>1464672.6337279652</v>
      </c>
      <c r="AB64" s="118">
        <f t="shared" si="18"/>
        <v>1776999.8655459066</v>
      </c>
      <c r="AC64" s="118">
        <f t="shared" si="23"/>
        <v>1010801.6506408547</v>
      </c>
      <c r="AD64" s="118">
        <f t="shared" si="19"/>
        <v>1409694.5464176759</v>
      </c>
      <c r="AE64" s="118">
        <f t="shared" si="19"/>
        <v>1710298.2344041448</v>
      </c>
      <c r="AF64" s="118">
        <f t="shared" si="19"/>
        <v>9.4272355911950004E-2</v>
      </c>
      <c r="AG64" s="118">
        <f t="shared" si="24"/>
        <v>187451.32208714413</v>
      </c>
      <c r="AH64" s="118">
        <f t="shared" si="20"/>
        <v>245991.74614335244</v>
      </c>
      <c r="AI64" s="118">
        <f t="shared" si="20"/>
        <v>317497.08681321098</v>
      </c>
      <c r="AJ64" s="118">
        <f t="shared" si="20"/>
        <v>177699.99598182627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(IF($B$3=Base_Cenarios!$A$3,Base_Cenarios!G23,(IF('Cenario_B.3.2'!$B$3=Base_Cenarios!$Q$3,Base_Cenarios!W23,Base_Cenarios!AM23))))*12.1667</f>
        <v>0</v>
      </c>
      <c r="C65" s="110">
        <f>(IF($B$3=Base_Cenarios!$A$3,Base_Cenarios!H23,(IF('Cenario_B.3.2'!$B$3=Base_Cenarios!$Q$3,Base_Cenarios!X23,Base_Cenarios!AN23))))*12.1667</f>
        <v>0</v>
      </c>
      <c r="D65" s="110">
        <f>(IF($B$3=Base_Cenarios!$A$3,Base_Cenarios!I23,(IF('Cenario_B.3.2'!$B$3=Base_Cenarios!$Q$3,Base_Cenarios!Y23,Base_Cenarios!AO23))))*12.1667</f>
        <v>0</v>
      </c>
      <c r="E65" s="110">
        <f>(IF($B$3=Base_Cenarios!$A$3,Base_Cenarios!J23,(IF('Cenario_B.3.2'!$B$3=Base_Cenarios!$Q$3,Base_Cenarios!Z23,Base_Cenarios!AP23))))*12.1667</f>
        <v>0</v>
      </c>
      <c r="F65" s="112">
        <v>1</v>
      </c>
      <c r="G65" s="114">
        <f>IF($B$4=Base_Cenarios!$AW$5,Base_Cenarios!AX$5,(IF('Cenario_B.3.2'!$B$4=Base_Cenarios!$AW$6,Base_Cenarios!AX$6,Base_Cenarios!AX$7)))</f>
        <v>8.405E-2</v>
      </c>
      <c r="H65" s="114">
        <f>IF($B$4=Base_Cenarios!$AW$5,Base_Cenarios!AY$5,(IF('Cenario_B.3.2'!$B$4=Base_Cenarios!$AW$6,Base_Cenarios!AY$6,Base_Cenarios!AY$7)))</f>
        <v>8.7327950000000001E-2</v>
      </c>
      <c r="I65" s="114">
        <f>IF($B$4=Base_Cenarios!$AW$5,Base_Cenarios!AZ$5,(IF('Cenario_B.3.2'!$B$4=Base_Cenarios!$AW$6,Base_Cenarios!AZ$6,Base_Cenarios!AZ$7)))</f>
        <v>9.0733740049999997E-2</v>
      </c>
      <c r="J65" s="114">
        <f>IF($B$4=Base_Cenarios!$AW$5,Base_Cenarios!BA$5,(IF('Cenario_B.3.2'!$B$4=Base_Cenarios!$AW$6,Base_Cenarios!BA$6,Base_Cenarios!BA$7)))</f>
        <v>9.4272355911950004E-2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IF($B$4=Base_Cenarios!$AW$5,Base_Cenarios!AX$5,(IF('Cenario_B.3.2'!$B$4=Base_Cenarios!$AW$6,Base_Cenarios!AX$6,Base_Cenarios!AX$7)))</f>
        <v>8.405E-2</v>
      </c>
      <c r="T65" s="116">
        <f>IF($B$4=Base_Cenarios!$AW$5,Base_Cenarios!AY$5,(IF('Cenario_B.3.2'!$B$4=Base_Cenarios!$AW$6,Base_Cenarios!AY$6,Base_Cenarios!AY$7)))</f>
        <v>8.7327950000000001E-2</v>
      </c>
      <c r="U65" s="116">
        <f>IF($B$4=Base_Cenarios!$AW$5,Base_Cenarios!AZ$5,(IF('Cenario_B.3.2'!$B$4=Base_Cenarios!$AW$6,Base_Cenarios!AZ$6,Base_Cenarios!AZ$7)))</f>
        <v>9.0733740049999997E-2</v>
      </c>
      <c r="V65" s="116">
        <f>IF($B$4=Base_Cenarios!$AW$5,Base_Cenarios!BA$5,(IF('Cenario_B.3.2'!$B$4=Base_Cenarios!$AW$6,Base_Cenarios!BA$6,Base_Cenarios!BA$7)))</f>
        <v>9.4272355911950004E-2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863711.57023058622</v>
      </c>
      <c r="Z66" s="132">
        <f t="shared" si="25"/>
        <v>1050222.9150158481</v>
      </c>
      <c r="AA66" s="132">
        <f t="shared" si="25"/>
        <v>1464672.6337279652</v>
      </c>
      <c r="AB66" s="132">
        <f t="shared" si="25"/>
        <v>1776999.8655459066</v>
      </c>
      <c r="AC66" s="132">
        <f t="shared" si="25"/>
        <v>1010801.6506408547</v>
      </c>
      <c r="AD66" s="132">
        <f t="shared" si="25"/>
        <v>1409694.5464176759</v>
      </c>
      <c r="AE66" s="132">
        <f t="shared" si="25"/>
        <v>1710298.2344041448</v>
      </c>
      <c r="AF66" s="132">
        <f t="shared" si="25"/>
        <v>9.4272355911950004E-2</v>
      </c>
      <c r="AG66" s="132">
        <f t="shared" si="25"/>
        <v>187451.32208714413</v>
      </c>
      <c r="AH66" s="132">
        <f t="shared" si="25"/>
        <v>245991.74614335244</v>
      </c>
      <c r="AI66" s="132">
        <f t="shared" si="25"/>
        <v>317497.08681321098</v>
      </c>
      <c r="AJ66" s="132">
        <f t="shared" si="25"/>
        <v>177699.99598182627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(IF($B$3=Base_Cenarios!$A$3,Base_Cenarios!G28,(IF('Cenario_B.3.2'!$B$3=Base_Cenarios!$Q$3,Base_Cenarios!W28,Base_Cenarios!AM28))))*12.1667</f>
        <v>0</v>
      </c>
      <c r="C72" s="111">
        <f>(IF($B$3=Base_Cenarios!$A$3,Base_Cenarios!H28,(IF('Cenario_B.3.2'!$B$3=Base_Cenarios!$Q$3,Base_Cenarios!X28,Base_Cenarios!AN28))))*12.1667</f>
        <v>0</v>
      </c>
      <c r="D72" s="111">
        <f>(IF($B$3=Base_Cenarios!$A$3,Base_Cenarios!I28,(IF('Cenario_B.3.2'!$B$3=Base_Cenarios!$Q$3,Base_Cenarios!Y28,Base_Cenarios!AO28))))*12.1667</f>
        <v>0</v>
      </c>
      <c r="E72" s="111">
        <f>(IF($B$3=Base_Cenarios!$A$3,Base_Cenarios!J28,(IF('Cenario_B.3.2'!$B$3=Base_Cenarios!$Q$3,Base_Cenarios!Z28,Base_Cenarios!AP28))))*12.1667</f>
        <v>0</v>
      </c>
      <c r="F72" s="112">
        <v>1</v>
      </c>
      <c r="G72" s="114">
        <f>IF($B$4=Base_Cenarios!$AW$5,Base_Cenarios!AX$5,(IF('Cenario_B.3.2'!$B$4=Base_Cenarios!$AW$6,Base_Cenarios!AX$6,Base_Cenarios!AX$7)))</f>
        <v>8.405E-2</v>
      </c>
      <c r="H72" s="114">
        <f>IF($B$4=Base_Cenarios!$AW$5,Base_Cenarios!AY$5,(IF('Cenario_B.3.2'!$B$4=Base_Cenarios!$AW$6,Base_Cenarios!AY$6,Base_Cenarios!AY$7)))</f>
        <v>8.7327950000000001E-2</v>
      </c>
      <c r="I72" s="114">
        <f>IF($B$4=Base_Cenarios!$AW$5,Base_Cenarios!AZ$5,(IF('Cenario_B.3.2'!$B$4=Base_Cenarios!$AW$6,Base_Cenarios!AZ$6,Base_Cenarios!AZ$7)))</f>
        <v>9.0733740049999997E-2</v>
      </c>
      <c r="J72" s="114">
        <f>IF($B$4=Base_Cenarios!$AW$5,Base_Cenarios!BA$5,(IF('Cenario_B.3.2'!$B$4=Base_Cenarios!$AW$6,Base_Cenarios!BA$6,Base_Cenarios!BA$7)))</f>
        <v>9.4272355911950004E-2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IF($B$4=Base_Cenarios!$AW$5,Base_Cenarios!AX$5,(IF('Cenario_B.3.2'!$B$4=Base_Cenarios!$AW$6,Base_Cenarios!AX$6,Base_Cenarios!AX$7)))</f>
        <v>8.405E-2</v>
      </c>
      <c r="T72" s="116">
        <f>IF($B$4=Base_Cenarios!$AW$5,Base_Cenarios!AY$5,(IF('Cenario_B.3.2'!$B$4=Base_Cenarios!$AW$6,Base_Cenarios!AY$6,Base_Cenarios!AY$7)))</f>
        <v>8.7327950000000001E-2</v>
      </c>
      <c r="U72" s="116">
        <f>IF($B$4=Base_Cenarios!$AW$5,Base_Cenarios!AZ$5,(IF('Cenario_B.3.2'!$B$4=Base_Cenarios!$AW$6,Base_Cenarios!AZ$6,Base_Cenarios!AZ$7)))</f>
        <v>9.0733740049999997E-2</v>
      </c>
      <c r="V72" s="116">
        <f>IF($B$4=Base_Cenarios!$AW$5,Base_Cenarios!BA$5,(IF('Cenario_B.3.2'!$B$4=Base_Cenarios!$AW$6,Base_Cenarios!BA$6,Base_Cenarios!BA$7)))</f>
        <v>9.4272355911950004E-2</v>
      </c>
      <c r="W72" s="141">
        <f>(IF($B$3=Base_Cenarios!$A$3,Base_Cenarios!L28,(IF('Cenario_B.3.2'!$B$3=Base_Cenarios!$Q$3,Base_Cenarios!AB28,Base_Cenarios!AR28))))*12</f>
        <v>25.44</v>
      </c>
      <c r="X72" s="141">
        <f>(IF($B$3=Base_Cenarios!$A$3,Base_Cenarios!M28,(IF('Cenario_B.3.2'!$B$3=Base_Cenarios!$Q$3,Base_Cenarios!AC28,Base_Cenarios!AS28))))*12</f>
        <v>25.44</v>
      </c>
      <c r="Y72" s="141">
        <f>(IF($B$3=Base_Cenarios!$A$3,Base_Cenarios!N28,(IF('Cenario_B.3.2'!$B$3=Base_Cenarios!$Q$3,Base_Cenarios!AD28,Base_Cenarios!AT28))))*12</f>
        <v>25.44</v>
      </c>
      <c r="Z72" s="141">
        <f>(IF($B$3=Base_Cenarios!$A$3,Base_Cenarios!O28,(IF('Cenario_B.3.2'!$B$3=Base_Cenarios!$Q$3,Base_Cenarios!AE28,Base_Cenarios!AU28))))*12</f>
        <v>37.674609127493795</v>
      </c>
      <c r="AA72" s="150">
        <f>IF($B$4=Base_Cenarios!$AW$5,Base_Cenarios!AX$5,(IF('Cenario_B.3.2'!$B$4=Base_Cenarios!$AW$6,Base_Cenarios!AX$6,Base_Cenarios!AX$7)))</f>
        <v>8.405E-2</v>
      </c>
      <c r="AB72" s="150">
        <f>IF($B$4=Base_Cenarios!$AW$5,Base_Cenarios!AY$5,(IF('Cenario_B.3.2'!$B$4=Base_Cenarios!$AW$6,Base_Cenarios!AY$6,Base_Cenarios!AY$7)))</f>
        <v>8.7327950000000001E-2</v>
      </c>
      <c r="AC72" s="150">
        <f>IF($B$4=Base_Cenarios!$AW$5,Base_Cenarios!AZ$5,(IF('Cenario_B.3.2'!$B$4=Base_Cenarios!$AW$6,Base_Cenarios!AZ$6,Base_Cenarios!AZ$7)))</f>
        <v>9.0733740049999997E-2</v>
      </c>
      <c r="AD72" s="150">
        <f>IF($B$4=Base_Cenarios!$AW$5,Base_Cenarios!BA$5,(IF('Cenario_B.3.2'!$B$4=Base_Cenarios!$AW$6,Base_Cenarios!BA$6,Base_Cenarios!BA$7)))</f>
        <v>9.4272355911950004E-2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2.1382319999999999</v>
      </c>
      <c r="AO72" s="118">
        <f t="shared" ref="AO72:AQ77" si="29">X72*AB72</f>
        <v>2.2216230480000001</v>
      </c>
      <c r="AP72" s="118">
        <f t="shared" si="29"/>
        <v>2.3082663468720002</v>
      </c>
      <c r="AQ72" s="118">
        <f t="shared" si="29"/>
        <v>3.5516741605106952</v>
      </c>
      <c r="AR72" s="118">
        <f t="shared" ref="AR72:AU77" si="30">(AN72+AF72+AJ72)*$AE72</f>
        <v>2.1382319999999999</v>
      </c>
      <c r="AS72" s="118">
        <f t="shared" si="30"/>
        <v>2.2216230480000001</v>
      </c>
      <c r="AT72" s="118">
        <f t="shared" si="30"/>
        <v>2.3082663468720002</v>
      </c>
      <c r="AU72" s="118">
        <f t="shared" si="30"/>
        <v>3.5516741605106952</v>
      </c>
      <c r="AV72" s="2"/>
      <c r="AW72" s="2"/>
    </row>
    <row r="73" spans="1:53">
      <c r="A73" s="87" t="s">
        <v>12</v>
      </c>
      <c r="B73" s="111">
        <f>(IF($B$3=Base_Cenarios!$A$3,Base_Cenarios!G29,(IF('Cenario_B.3.2'!$B$3=Base_Cenarios!$Q$3,Base_Cenarios!W29,Base_Cenarios!AM29))))*12.1667</f>
        <v>0</v>
      </c>
      <c r="C73" s="111">
        <f>(IF($B$3=Base_Cenarios!$A$3,Base_Cenarios!H29,(IF('Cenario_B.3.2'!$B$3=Base_Cenarios!$Q$3,Base_Cenarios!X29,Base_Cenarios!AN29))))*12.1667</f>
        <v>0</v>
      </c>
      <c r="D73" s="111">
        <f>(IF($B$3=Base_Cenarios!$A$3,Base_Cenarios!I29,(IF('Cenario_B.3.2'!$B$3=Base_Cenarios!$Q$3,Base_Cenarios!Y29,Base_Cenarios!AO29))))*12.1667</f>
        <v>0</v>
      </c>
      <c r="E73" s="111">
        <f>(IF($B$3=Base_Cenarios!$A$3,Base_Cenarios!J29,(IF('Cenario_B.3.2'!$B$3=Base_Cenarios!$Q$3,Base_Cenarios!Z29,Base_Cenarios!AP29))))*12.1667</f>
        <v>0</v>
      </c>
      <c r="F73" s="112">
        <v>1</v>
      </c>
      <c r="G73" s="114">
        <f>IF($B$4=Base_Cenarios!$AW$5,Base_Cenarios!AX$5,(IF('Cenario_B.3.2'!$B$4=Base_Cenarios!$AW$6,Base_Cenarios!AX$6,Base_Cenarios!AX$7)))</f>
        <v>8.405E-2</v>
      </c>
      <c r="H73" s="114">
        <f>IF($B$4=Base_Cenarios!$AW$5,Base_Cenarios!AY$5,(IF('Cenario_B.3.2'!$B$4=Base_Cenarios!$AW$6,Base_Cenarios!AY$6,Base_Cenarios!AY$7)))</f>
        <v>8.7327950000000001E-2</v>
      </c>
      <c r="I73" s="114">
        <f>IF($B$4=Base_Cenarios!$AW$5,Base_Cenarios!AZ$5,(IF('Cenario_B.3.2'!$B$4=Base_Cenarios!$AW$6,Base_Cenarios!AZ$6,Base_Cenarios!AZ$7)))</f>
        <v>9.0733740049999997E-2</v>
      </c>
      <c r="J73" s="114">
        <f>IF($B$4=Base_Cenarios!$AW$5,Base_Cenarios!BA$5,(IF('Cenario_B.3.2'!$B$4=Base_Cenarios!$AW$6,Base_Cenarios!BA$6,Base_Cenarios!BA$7)))</f>
        <v>9.4272355911950004E-2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IF($B$4=Base_Cenarios!$AW$5,Base_Cenarios!AX$5,(IF('Cenario_B.3.2'!$B$4=Base_Cenarios!$AW$6,Base_Cenarios!AX$6,Base_Cenarios!AX$7)))</f>
        <v>8.405E-2</v>
      </c>
      <c r="T73" s="116">
        <f>IF($B$4=Base_Cenarios!$AW$5,Base_Cenarios!AY$5,(IF('Cenario_B.3.2'!$B$4=Base_Cenarios!$AW$6,Base_Cenarios!AY$6,Base_Cenarios!AY$7)))</f>
        <v>8.7327950000000001E-2</v>
      </c>
      <c r="U73" s="116">
        <f>IF($B$4=Base_Cenarios!$AW$5,Base_Cenarios!AZ$5,(IF('Cenario_B.3.2'!$B$4=Base_Cenarios!$AW$6,Base_Cenarios!AZ$6,Base_Cenarios!AZ$7)))</f>
        <v>9.0733740049999997E-2</v>
      </c>
      <c r="V73" s="116">
        <f>IF($B$4=Base_Cenarios!$AW$5,Base_Cenarios!BA$5,(IF('Cenario_B.3.2'!$B$4=Base_Cenarios!$AW$6,Base_Cenarios!BA$6,Base_Cenarios!BA$7)))</f>
        <v>9.4272355911950004E-2</v>
      </c>
      <c r="W73" s="141">
        <f>(IF($B$3=Base_Cenarios!$A$3,Base_Cenarios!L29,(IF('Cenario_B.3.2'!$B$3=Base_Cenarios!$Q$3,Base_Cenarios!AB29,Base_Cenarios!AR29))))*12</f>
        <v>0</v>
      </c>
      <c r="X73" s="141">
        <f>(IF($B$3=Base_Cenarios!$A$3,Base_Cenarios!M29,(IF('Cenario_B.3.2'!$B$3=Base_Cenarios!$Q$3,Base_Cenarios!AC29,Base_Cenarios!AS29))))*12</f>
        <v>0</v>
      </c>
      <c r="Y73" s="141">
        <f>(IF($B$3=Base_Cenarios!$A$3,Base_Cenarios!N29,(IF('Cenario_B.3.2'!$B$3=Base_Cenarios!$Q$3,Base_Cenarios!AD29,Base_Cenarios!AT29))))*12</f>
        <v>0</v>
      </c>
      <c r="Z73" s="141">
        <f>(IF($B$3=Base_Cenarios!$A$3,Base_Cenarios!O29,(IF('Cenario_B.3.2'!$B$3=Base_Cenarios!$Q$3,Base_Cenarios!AE29,Base_Cenarios!AU29))))*12</f>
        <v>0</v>
      </c>
      <c r="AA73" s="150">
        <f>IF($B$4=Base_Cenarios!$AW$5,Base_Cenarios!AX$5,(IF('Cenario_B.3.2'!$B$4=Base_Cenarios!$AW$6,Base_Cenarios!AX$6,Base_Cenarios!AX$7)))</f>
        <v>8.405E-2</v>
      </c>
      <c r="AB73" s="150">
        <f>IF($B$4=Base_Cenarios!$AW$5,Base_Cenarios!AY$5,(IF('Cenario_B.3.2'!$B$4=Base_Cenarios!$AW$6,Base_Cenarios!AY$6,Base_Cenarios!AY$7)))</f>
        <v>8.7327950000000001E-2</v>
      </c>
      <c r="AC73" s="150">
        <f>IF($B$4=Base_Cenarios!$AW$5,Base_Cenarios!AZ$5,(IF('Cenario_B.3.2'!$B$4=Base_Cenarios!$AW$6,Base_Cenarios!AZ$6,Base_Cenarios!AZ$7)))</f>
        <v>9.0733740049999997E-2</v>
      </c>
      <c r="AD73" s="150">
        <f>IF($B$4=Base_Cenarios!$AW$5,Base_Cenarios!BA$5,(IF('Cenario_B.3.2'!$B$4=Base_Cenarios!$AW$6,Base_Cenarios!BA$6,Base_Cenarios!BA$7)))</f>
        <v>9.4272355911950004E-2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(IF($B$3=Base_Cenarios!$A$3,Base_Cenarios!G30,(IF('Cenario_B.3.2'!$B$3=Base_Cenarios!$Q$3,Base_Cenarios!W30,Base_Cenarios!AM30))))*12.1667</f>
        <v>0</v>
      </c>
      <c r="C74" s="111">
        <f>(IF($B$3=Base_Cenarios!$A$3,Base_Cenarios!H30,(IF('Cenario_B.3.2'!$B$3=Base_Cenarios!$Q$3,Base_Cenarios!X30,Base_Cenarios!AN30))))*12.1667</f>
        <v>0</v>
      </c>
      <c r="D74" s="111">
        <f>(IF($B$3=Base_Cenarios!$A$3,Base_Cenarios!I30,(IF('Cenario_B.3.2'!$B$3=Base_Cenarios!$Q$3,Base_Cenarios!Y30,Base_Cenarios!AO30))))*12.1667</f>
        <v>0</v>
      </c>
      <c r="E74" s="111">
        <f>(IF($B$3=Base_Cenarios!$A$3,Base_Cenarios!J30,(IF('Cenario_B.3.2'!$B$3=Base_Cenarios!$Q$3,Base_Cenarios!Z30,Base_Cenarios!AP30))))*12.1667</f>
        <v>0</v>
      </c>
      <c r="F74" s="112">
        <v>1</v>
      </c>
      <c r="G74" s="114">
        <f>IF($B$4=Base_Cenarios!$AW$5,Base_Cenarios!AX$5,(IF('Cenario_B.3.2'!$B$4=Base_Cenarios!$AW$6,Base_Cenarios!AX$6,Base_Cenarios!AX$7)))</f>
        <v>8.405E-2</v>
      </c>
      <c r="H74" s="114">
        <f>IF($B$4=Base_Cenarios!$AW$5,Base_Cenarios!AY$5,(IF('Cenario_B.3.2'!$B$4=Base_Cenarios!$AW$6,Base_Cenarios!AY$6,Base_Cenarios!AY$7)))</f>
        <v>8.7327950000000001E-2</v>
      </c>
      <c r="I74" s="114">
        <f>IF($B$4=Base_Cenarios!$AW$5,Base_Cenarios!AZ$5,(IF('Cenario_B.3.2'!$B$4=Base_Cenarios!$AW$6,Base_Cenarios!AZ$6,Base_Cenarios!AZ$7)))</f>
        <v>9.0733740049999997E-2</v>
      </c>
      <c r="J74" s="114">
        <f>IF($B$4=Base_Cenarios!$AW$5,Base_Cenarios!BA$5,(IF('Cenario_B.3.2'!$B$4=Base_Cenarios!$AW$6,Base_Cenarios!BA$6,Base_Cenarios!BA$7)))</f>
        <v>9.4272355911950004E-2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IF($B$4=Base_Cenarios!$AW$5,Base_Cenarios!AX$5,(IF('Cenario_B.3.2'!$B$4=Base_Cenarios!$AW$6,Base_Cenarios!AX$6,Base_Cenarios!AX$7)))</f>
        <v>8.405E-2</v>
      </c>
      <c r="T74" s="116">
        <f>IF($B$4=Base_Cenarios!$AW$5,Base_Cenarios!AY$5,(IF('Cenario_B.3.2'!$B$4=Base_Cenarios!$AW$6,Base_Cenarios!AY$6,Base_Cenarios!AY$7)))</f>
        <v>8.7327950000000001E-2</v>
      </c>
      <c r="U74" s="116">
        <f>IF($B$4=Base_Cenarios!$AW$5,Base_Cenarios!AZ$5,(IF('Cenario_B.3.2'!$B$4=Base_Cenarios!$AW$6,Base_Cenarios!AZ$6,Base_Cenarios!AZ$7)))</f>
        <v>9.0733740049999997E-2</v>
      </c>
      <c r="V74" s="116">
        <f>IF($B$4=Base_Cenarios!$AW$5,Base_Cenarios!BA$5,(IF('Cenario_B.3.2'!$B$4=Base_Cenarios!$AW$6,Base_Cenarios!BA$6,Base_Cenarios!BA$7)))</f>
        <v>9.4272355911950004E-2</v>
      </c>
      <c r="W74" s="141">
        <f>(IF($B$3=Base_Cenarios!$A$3,Base_Cenarios!L30,(IF('Cenario_B.3.2'!$B$3=Base_Cenarios!$Q$3,Base_Cenarios!AB30,Base_Cenarios!AR30))))*12</f>
        <v>0</v>
      </c>
      <c r="X74" s="141">
        <f>(IF($B$3=Base_Cenarios!$A$3,Base_Cenarios!M30,(IF('Cenario_B.3.2'!$B$3=Base_Cenarios!$Q$3,Base_Cenarios!AC30,Base_Cenarios!AS30))))*12</f>
        <v>0</v>
      </c>
      <c r="Y74" s="141">
        <f>(IF($B$3=Base_Cenarios!$A$3,Base_Cenarios!N30,(IF('Cenario_B.3.2'!$B$3=Base_Cenarios!$Q$3,Base_Cenarios!AD30,Base_Cenarios!AT30))))*12</f>
        <v>0</v>
      </c>
      <c r="Z74" s="141">
        <f>(IF($B$3=Base_Cenarios!$A$3,Base_Cenarios!O30,(IF('Cenario_B.3.2'!$B$3=Base_Cenarios!$Q$3,Base_Cenarios!AE30,Base_Cenarios!AU30))))*12</f>
        <v>0</v>
      </c>
      <c r="AA74" s="150">
        <f>IF($B$4=Base_Cenarios!$AW$5,Base_Cenarios!AX$5,(IF('Cenario_B.3.2'!$B$4=Base_Cenarios!$AW$6,Base_Cenarios!AX$6,Base_Cenarios!AX$7)))</f>
        <v>8.405E-2</v>
      </c>
      <c r="AB74" s="150">
        <f>IF($B$4=Base_Cenarios!$AW$5,Base_Cenarios!AY$5,(IF('Cenario_B.3.2'!$B$4=Base_Cenarios!$AW$6,Base_Cenarios!AY$6,Base_Cenarios!AY$7)))</f>
        <v>8.7327950000000001E-2</v>
      </c>
      <c r="AC74" s="150">
        <f>IF($B$4=Base_Cenarios!$AW$5,Base_Cenarios!AZ$5,(IF('Cenario_B.3.2'!$B$4=Base_Cenarios!$AW$6,Base_Cenarios!AZ$6,Base_Cenarios!AZ$7)))</f>
        <v>9.0733740049999997E-2</v>
      </c>
      <c r="AD74" s="150">
        <f>IF($B$4=Base_Cenarios!$AW$5,Base_Cenarios!BA$5,(IF('Cenario_B.3.2'!$B$4=Base_Cenarios!$AW$6,Base_Cenarios!BA$6,Base_Cenarios!BA$7)))</f>
        <v>9.4272355911950004E-2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(IF($B$3=Base_Cenarios!$A$3,Base_Cenarios!G31,(IF('Cenario_B.3.2'!$B$3=Base_Cenarios!$Q$3,Base_Cenarios!W31,Base_Cenarios!AM31))))*12.1667</f>
        <v>23349318.370559998</v>
      </c>
      <c r="C75" s="111">
        <f>(IF($B$3=Base_Cenarios!$A$3,Base_Cenarios!H31,(IF('Cenario_B.3.2'!$B$3=Base_Cenarios!$Q$3,Base_Cenarios!X31,Base_Cenarios!AN31))))*12.1667</f>
        <v>23582811.554265592</v>
      </c>
      <c r="D75" s="111">
        <f>(IF($B$3=Base_Cenarios!$A$3,Base_Cenarios!I31,(IF('Cenario_B.3.2'!$B$3=Base_Cenarios!$Q$3,Base_Cenarios!Y31,Base_Cenarios!AO31))))*12.1667</f>
        <v>23818639.669808257</v>
      </c>
      <c r="E75" s="111">
        <f>(IF($B$3=Base_Cenarios!$A$3,Base_Cenarios!J31,(IF('Cenario_B.3.2'!$B$3=Base_Cenarios!$Q$3,Base_Cenarios!Z31,Base_Cenarios!AP31))))*12.1667</f>
        <v>25962317.240091</v>
      </c>
      <c r="F75" s="112">
        <v>1</v>
      </c>
      <c r="G75" s="114">
        <f>IF($B$4=Base_Cenarios!$AW$5,Base_Cenarios!AX$5,(IF('Cenario_B.3.2'!$B$4=Base_Cenarios!$AW$6,Base_Cenarios!AX$6,Base_Cenarios!AX$7)))</f>
        <v>8.405E-2</v>
      </c>
      <c r="H75" s="114">
        <f>IF($B$4=Base_Cenarios!$AW$5,Base_Cenarios!AY$5,(IF('Cenario_B.3.2'!$B$4=Base_Cenarios!$AW$6,Base_Cenarios!AY$6,Base_Cenarios!AY$7)))</f>
        <v>8.7327950000000001E-2</v>
      </c>
      <c r="I75" s="114">
        <f>IF($B$4=Base_Cenarios!$AW$5,Base_Cenarios!AZ$5,(IF('Cenario_B.3.2'!$B$4=Base_Cenarios!$AW$6,Base_Cenarios!AZ$6,Base_Cenarios!AZ$7)))</f>
        <v>9.0733740049999997E-2</v>
      </c>
      <c r="J75" s="114">
        <f>IF($B$4=Base_Cenarios!$AW$5,Base_Cenarios!BA$5,(IF('Cenario_B.3.2'!$B$4=Base_Cenarios!$AW$6,Base_Cenarios!BA$6,Base_Cenarios!BA$7)))</f>
        <v>9.4272355911950004E-2</v>
      </c>
      <c r="K75" s="115">
        <f t="shared" si="26"/>
        <v>23349318.370559998</v>
      </c>
      <c r="L75" s="115">
        <f t="shared" si="26"/>
        <v>23582811.554265592</v>
      </c>
      <c r="M75" s="115">
        <f t="shared" si="26"/>
        <v>23818639.669808257</v>
      </c>
      <c r="N75" s="115">
        <f t="shared" si="26"/>
        <v>25962317.240091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IF($B$4=Base_Cenarios!$AW$5,Base_Cenarios!AX$5,(IF('Cenario_B.3.2'!$B$4=Base_Cenarios!$AW$6,Base_Cenarios!AX$6,Base_Cenarios!AX$7)))</f>
        <v>8.405E-2</v>
      </c>
      <c r="T75" s="116">
        <f>IF($B$4=Base_Cenarios!$AW$5,Base_Cenarios!AY$5,(IF('Cenario_B.3.2'!$B$4=Base_Cenarios!$AW$6,Base_Cenarios!AY$6,Base_Cenarios!AY$7)))</f>
        <v>8.7327950000000001E-2</v>
      </c>
      <c r="U75" s="116">
        <f>IF($B$4=Base_Cenarios!$AW$5,Base_Cenarios!AZ$5,(IF('Cenario_B.3.2'!$B$4=Base_Cenarios!$AW$6,Base_Cenarios!AZ$6,Base_Cenarios!AZ$7)))</f>
        <v>9.0733740049999997E-2</v>
      </c>
      <c r="V75" s="116">
        <f>IF($B$4=Base_Cenarios!$AW$5,Base_Cenarios!BA$5,(IF('Cenario_B.3.2'!$B$4=Base_Cenarios!$AW$6,Base_Cenarios!BA$6,Base_Cenarios!BA$7)))</f>
        <v>9.4272355911950004E-2</v>
      </c>
      <c r="W75" s="141">
        <f>(IF($B$3=Base_Cenarios!$A$3,Base_Cenarios!L31,(IF('Cenario_B.3.2'!$B$3=Base_Cenarios!$Q$3,Base_Cenarios!AB31,Base_Cenarios!AR31))))*12</f>
        <v>1459.92</v>
      </c>
      <c r="X75" s="141">
        <f>(IF($B$3=Base_Cenarios!$A$3,Base_Cenarios!M31,(IF('Cenario_B.3.2'!$B$3=Base_Cenarios!$Q$3,Base_Cenarios!AC31,Base_Cenarios!AS31))))*12</f>
        <v>1547.5151999999998</v>
      </c>
      <c r="Y75" s="141">
        <f>(IF($B$3=Base_Cenarios!$A$3,Base_Cenarios!N31,(IF('Cenario_B.3.2'!$B$3=Base_Cenarios!$Q$3,Base_Cenarios!AD31,Base_Cenarios!AT31))))*12</f>
        <v>1640.3661119999997</v>
      </c>
      <c r="Z75" s="141">
        <f>(IF($B$3=Base_Cenarios!$A$3,Base_Cenarios!O31,(IF('Cenario_B.3.2'!$B$3=Base_Cenarios!$Q$3,Base_Cenarios!AE31,Base_Cenarios!AU31))))*12</f>
        <v>1870.01736768</v>
      </c>
      <c r="AA75" s="150">
        <f>IF($B$4=Base_Cenarios!$AW$5,Base_Cenarios!AX$5,(IF('Cenario_B.3.2'!$B$4=Base_Cenarios!$AW$6,Base_Cenarios!AX$6,Base_Cenarios!AX$7)))</f>
        <v>8.405E-2</v>
      </c>
      <c r="AB75" s="150">
        <f>IF($B$4=Base_Cenarios!$AW$5,Base_Cenarios!AY$5,(IF('Cenario_B.3.2'!$B$4=Base_Cenarios!$AW$6,Base_Cenarios!AY$6,Base_Cenarios!AY$7)))</f>
        <v>8.7327950000000001E-2</v>
      </c>
      <c r="AC75" s="150">
        <f>IF($B$4=Base_Cenarios!$AW$5,Base_Cenarios!AZ$5,(IF('Cenario_B.3.2'!$B$4=Base_Cenarios!$AW$6,Base_Cenarios!AZ$6,Base_Cenarios!AZ$7)))</f>
        <v>9.0733740049999997E-2</v>
      </c>
      <c r="AD75" s="150">
        <f>IF($B$4=Base_Cenarios!$AW$5,Base_Cenarios!BA$5,(IF('Cenario_B.3.2'!$B$4=Base_Cenarios!$AW$6,Base_Cenarios!BA$6,Base_Cenarios!BA$7)))</f>
        <v>9.4272355911950004E-2</v>
      </c>
      <c r="AE75" s="149">
        <v>1</v>
      </c>
      <c r="AF75" s="118">
        <f t="shared" si="27"/>
        <v>1962510.2090455678</v>
      </c>
      <c r="AG75" s="118">
        <f t="shared" si="27"/>
        <v>2059438.588270328</v>
      </c>
      <c r="AH75" s="118">
        <f t="shared" si="27"/>
        <v>2161154.2601450002</v>
      </c>
      <c r="AI75" s="118">
        <f t="shared" si="27"/>
        <v>2447528.8111568145</v>
      </c>
      <c r="AJ75" s="118">
        <f>IF(K75&gt;0,(K75-O75)*S75*(B75/K75),0)</f>
        <v>1962510.2090455678</v>
      </c>
      <c r="AK75" s="118">
        <f t="shared" si="28"/>
        <v>2059438.588270328</v>
      </c>
      <c r="AL75" s="118">
        <f t="shared" si="28"/>
        <v>2161154.2601450002</v>
      </c>
      <c r="AM75" s="118">
        <f t="shared" si="28"/>
        <v>2447528.8111568145</v>
      </c>
      <c r="AN75" s="118">
        <f t="shared" si="31"/>
        <v>122.706276</v>
      </c>
      <c r="AO75" s="118">
        <f t="shared" si="29"/>
        <v>135.14133000983998</v>
      </c>
      <c r="AP75" s="118">
        <f t="shared" si="29"/>
        <v>148.83655239303715</v>
      </c>
      <c r="AQ75" s="118">
        <f t="shared" si="29"/>
        <v>176.29094284745682</v>
      </c>
      <c r="AR75" s="118">
        <f t="shared" si="30"/>
        <v>3925143.1243671356</v>
      </c>
      <c r="AS75" s="118">
        <f t="shared" si="30"/>
        <v>4119012.3178706658</v>
      </c>
      <c r="AT75" s="118">
        <f t="shared" si="30"/>
        <v>4322457.3568423931</v>
      </c>
      <c r="AU75" s="118">
        <f t="shared" si="30"/>
        <v>4895233.9132564757</v>
      </c>
      <c r="AV75" s="2"/>
      <c r="AW75" s="2"/>
    </row>
    <row r="76" spans="1:53">
      <c r="A76" s="87" t="s">
        <v>15</v>
      </c>
      <c r="B76" s="111">
        <f>(IF($B$3=Base_Cenarios!$A$3,Base_Cenarios!G32,(IF('Cenario_B.3.2'!$B$3=Base_Cenarios!$Q$3,Base_Cenarios!W32,Base_Cenarios!AM32))))*12.1667</f>
        <v>0</v>
      </c>
      <c r="C76" s="111">
        <f>(IF($B$3=Base_Cenarios!$A$3,Base_Cenarios!H32,(IF('Cenario_B.3.2'!$B$3=Base_Cenarios!$Q$3,Base_Cenarios!X32,Base_Cenarios!AN32))))*12.1667</f>
        <v>0</v>
      </c>
      <c r="D76" s="111">
        <f>(IF($B$3=Base_Cenarios!$A$3,Base_Cenarios!I32,(IF('Cenario_B.3.2'!$B$3=Base_Cenarios!$Q$3,Base_Cenarios!Y32,Base_Cenarios!AO32))))*12.1667</f>
        <v>0</v>
      </c>
      <c r="E76" s="111">
        <f>(IF($B$3=Base_Cenarios!$A$3,Base_Cenarios!J32,(IF('Cenario_B.3.2'!$B$3=Base_Cenarios!$Q$3,Base_Cenarios!Z32,Base_Cenarios!AP32))))*12.1667</f>
        <v>0</v>
      </c>
      <c r="F76" s="112">
        <v>1</v>
      </c>
      <c r="G76" s="114">
        <f>IF($B$4=Base_Cenarios!$AW$5,Base_Cenarios!AX$5,(IF('Cenario_B.3.2'!$B$4=Base_Cenarios!$AW$6,Base_Cenarios!AX$6,Base_Cenarios!AX$7)))</f>
        <v>8.405E-2</v>
      </c>
      <c r="H76" s="114">
        <f>IF($B$4=Base_Cenarios!$AW$5,Base_Cenarios!AY$5,(IF('Cenario_B.3.2'!$B$4=Base_Cenarios!$AW$6,Base_Cenarios!AY$6,Base_Cenarios!AY$7)))</f>
        <v>8.7327950000000001E-2</v>
      </c>
      <c r="I76" s="114">
        <f>IF($B$4=Base_Cenarios!$AW$5,Base_Cenarios!AZ$5,(IF('Cenario_B.3.2'!$B$4=Base_Cenarios!$AW$6,Base_Cenarios!AZ$6,Base_Cenarios!AZ$7)))</f>
        <v>9.0733740049999997E-2</v>
      </c>
      <c r="J76" s="114">
        <f>IF($B$4=Base_Cenarios!$AW$5,Base_Cenarios!BA$5,(IF('Cenario_B.3.2'!$B$4=Base_Cenarios!$AW$6,Base_Cenarios!BA$6,Base_Cenarios!BA$7)))</f>
        <v>9.4272355911950004E-2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IF($B$4=Base_Cenarios!$AW$5,Base_Cenarios!AX$5,(IF('Cenario_B.3.2'!$B$4=Base_Cenarios!$AW$6,Base_Cenarios!AX$6,Base_Cenarios!AX$7)))</f>
        <v>8.405E-2</v>
      </c>
      <c r="T76" s="116">
        <f>IF($B$4=Base_Cenarios!$AW$5,Base_Cenarios!AY$5,(IF('Cenario_B.3.2'!$B$4=Base_Cenarios!$AW$6,Base_Cenarios!AY$6,Base_Cenarios!AY$7)))</f>
        <v>8.7327950000000001E-2</v>
      </c>
      <c r="U76" s="116">
        <f>IF($B$4=Base_Cenarios!$AW$5,Base_Cenarios!AZ$5,(IF('Cenario_B.3.2'!$B$4=Base_Cenarios!$AW$6,Base_Cenarios!AZ$6,Base_Cenarios!AZ$7)))</f>
        <v>9.0733740049999997E-2</v>
      </c>
      <c r="V76" s="116">
        <f>IF($B$4=Base_Cenarios!$AW$5,Base_Cenarios!BA$5,(IF('Cenario_B.3.2'!$B$4=Base_Cenarios!$AW$6,Base_Cenarios!BA$6,Base_Cenarios!BA$7)))</f>
        <v>9.4272355911950004E-2</v>
      </c>
      <c r="W76" s="141">
        <f>(IF($B$3=Base_Cenarios!$A$3,Base_Cenarios!L32,(IF('Cenario_B.3.2'!$B$3=Base_Cenarios!$Q$3,Base_Cenarios!AB32,Base_Cenarios!AR32))))*12</f>
        <v>12.84</v>
      </c>
      <c r="X76" s="141">
        <f>(IF($B$3=Base_Cenarios!$A$3,Base_Cenarios!M32,(IF('Cenario_B.3.2'!$B$3=Base_Cenarios!$Q$3,Base_Cenarios!AC32,Base_Cenarios!AS32))))*12</f>
        <v>13.875041543851339</v>
      </c>
      <c r="Y76" s="141">
        <f>(IF($B$3=Base_Cenarios!$A$3,Base_Cenarios!N32,(IF('Cenario_B.3.2'!$B$3=Base_Cenarios!$Q$3,Base_Cenarios!AD32,Base_Cenarios!AT32))))*12</f>
        <v>14.876221313348477</v>
      </c>
      <c r="Z76" s="141">
        <f>(IF($B$3=Base_Cenarios!$A$3,Base_Cenarios!O32,(IF('Cenario_B.3.2'!$B$3=Base_Cenarios!$Q$3,Base_Cenarios!AE32,Base_Cenarios!AU32))))*12</f>
        <v>16.309494849653031</v>
      </c>
      <c r="AA76" s="150">
        <f>IF($B$4=Base_Cenarios!$AW$5,Base_Cenarios!AX$5,(IF('Cenario_B.3.2'!$B$4=Base_Cenarios!$AW$6,Base_Cenarios!AX$6,Base_Cenarios!AX$7)))</f>
        <v>8.405E-2</v>
      </c>
      <c r="AB76" s="150">
        <f>IF($B$4=Base_Cenarios!$AW$5,Base_Cenarios!AY$5,(IF('Cenario_B.3.2'!$B$4=Base_Cenarios!$AW$6,Base_Cenarios!AY$6,Base_Cenarios!AY$7)))</f>
        <v>8.7327950000000001E-2</v>
      </c>
      <c r="AC76" s="150">
        <f>IF($B$4=Base_Cenarios!$AW$5,Base_Cenarios!AZ$5,(IF('Cenario_B.3.2'!$B$4=Base_Cenarios!$AW$6,Base_Cenarios!AZ$6,Base_Cenarios!AZ$7)))</f>
        <v>9.0733740049999997E-2</v>
      </c>
      <c r="AD76" s="150">
        <f>IF($B$4=Base_Cenarios!$AW$5,Base_Cenarios!BA$5,(IF('Cenario_B.3.2'!$B$4=Base_Cenarios!$AW$6,Base_Cenarios!BA$6,Base_Cenarios!BA$7)))</f>
        <v>9.4272355911950004E-2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1.079202</v>
      </c>
      <c r="AO76" s="118">
        <f t="shared" si="29"/>
        <v>1.2116789341893726</v>
      </c>
      <c r="AP76" s="118">
        <f t="shared" si="29"/>
        <v>1.3497751975716303</v>
      </c>
      <c r="AQ76" s="118">
        <f t="shared" si="29"/>
        <v>1.537534503210606</v>
      </c>
      <c r="AR76" s="118">
        <f t="shared" si="30"/>
        <v>1.079202</v>
      </c>
      <c r="AS76" s="118">
        <f t="shared" si="30"/>
        <v>1.2116789341893726</v>
      </c>
      <c r="AT76" s="118">
        <f t="shared" si="30"/>
        <v>1.3497751975716303</v>
      </c>
      <c r="AU76" s="118">
        <f t="shared" si="30"/>
        <v>1.537534503210606</v>
      </c>
      <c r="AV76" s="2"/>
      <c r="AW76" s="2"/>
    </row>
    <row r="77" spans="1:53">
      <c r="A77" s="87" t="s">
        <v>16</v>
      </c>
      <c r="B77" s="111">
        <f>(IF($B$3=Base_Cenarios!$A$3,Base_Cenarios!G33,(IF('Cenario_B.3.2'!$B$3=Base_Cenarios!$Q$3,Base_Cenarios!W33,Base_Cenarios!AM33))))*12.1667</f>
        <v>18921.651839999995</v>
      </c>
      <c r="C77" s="111">
        <f>(IF($B$3=Base_Cenarios!$A$3,Base_Cenarios!H33,(IF('Cenario_B.3.2'!$B$3=Base_Cenarios!$Q$3,Base_Cenarios!X33,Base_Cenarios!AN33))))*12.1667</f>
        <v>19484.520016708429</v>
      </c>
      <c r="D77" s="111">
        <f>(IF($B$3=Base_Cenarios!$A$3,Base_Cenarios!I33,(IF('Cenario_B.3.2'!$B$3=Base_Cenarios!$Q$3,Base_Cenarios!Y33,Base_Cenarios!AO33))))*12.1667</f>
        <v>19773.163063821714</v>
      </c>
      <c r="E77" s="111">
        <f>(IF($B$3=Base_Cenarios!$A$3,Base_Cenarios!J33,(IF('Cenario_B.3.2'!$B$3=Base_Cenarios!$Q$3,Base_Cenarios!Z33,Base_Cenarios!AP33))))*12.1667</f>
        <v>20774.394082812651</v>
      </c>
      <c r="F77" s="112">
        <v>1</v>
      </c>
      <c r="G77" s="114">
        <f>IF($B$4=Base_Cenarios!$AW$5,Base_Cenarios!AX$5,(IF('Cenario_B.3.2'!$B$4=Base_Cenarios!$AW$6,Base_Cenarios!AX$6,Base_Cenarios!AX$7)))</f>
        <v>8.405E-2</v>
      </c>
      <c r="H77" s="114">
        <f>IF($B$4=Base_Cenarios!$AW$5,Base_Cenarios!AY$5,(IF('Cenario_B.3.2'!$B$4=Base_Cenarios!$AW$6,Base_Cenarios!AY$6,Base_Cenarios!AY$7)))</f>
        <v>8.7327950000000001E-2</v>
      </c>
      <c r="I77" s="114">
        <f>IF($B$4=Base_Cenarios!$AW$5,Base_Cenarios!AZ$5,(IF('Cenario_B.3.2'!$B$4=Base_Cenarios!$AW$6,Base_Cenarios!AZ$6,Base_Cenarios!AZ$7)))</f>
        <v>9.0733740049999997E-2</v>
      </c>
      <c r="J77" s="114">
        <f>IF($B$4=Base_Cenarios!$AW$5,Base_Cenarios!BA$5,(IF('Cenario_B.3.2'!$B$4=Base_Cenarios!$AW$6,Base_Cenarios!BA$6,Base_Cenarios!BA$7)))</f>
        <v>9.4272355911950004E-2</v>
      </c>
      <c r="K77" s="115">
        <f t="shared" si="26"/>
        <v>18921.651839999995</v>
      </c>
      <c r="L77" s="115">
        <f t="shared" si="26"/>
        <v>19484.520016708429</v>
      </c>
      <c r="M77" s="115">
        <f t="shared" si="26"/>
        <v>19773.163063821714</v>
      </c>
      <c r="N77" s="115">
        <f t="shared" si="26"/>
        <v>20774.394082812651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IF($B$4=Base_Cenarios!$AW$5,Base_Cenarios!AX$5,(IF('Cenario_B.3.2'!$B$4=Base_Cenarios!$AW$6,Base_Cenarios!AX$6,Base_Cenarios!AX$7)))</f>
        <v>8.405E-2</v>
      </c>
      <c r="T77" s="116">
        <f>IF($B$4=Base_Cenarios!$AW$5,Base_Cenarios!AY$5,(IF('Cenario_B.3.2'!$B$4=Base_Cenarios!$AW$6,Base_Cenarios!AY$6,Base_Cenarios!AY$7)))</f>
        <v>8.7327950000000001E-2</v>
      </c>
      <c r="U77" s="116">
        <f>IF($B$4=Base_Cenarios!$AW$5,Base_Cenarios!AZ$5,(IF('Cenario_B.3.2'!$B$4=Base_Cenarios!$AW$6,Base_Cenarios!AZ$6,Base_Cenarios!AZ$7)))</f>
        <v>9.0733740049999997E-2</v>
      </c>
      <c r="V77" s="116">
        <f>IF($B$4=Base_Cenarios!$AW$5,Base_Cenarios!BA$5,(IF('Cenario_B.3.2'!$B$4=Base_Cenarios!$AW$6,Base_Cenarios!BA$6,Base_Cenarios!BA$7)))</f>
        <v>9.4272355911950004E-2</v>
      </c>
      <c r="W77" s="141">
        <f>(IF($B$3=Base_Cenarios!$A$3,Base_Cenarios!L33,(IF('Cenario_B.3.2'!$B$3=Base_Cenarios!$Q$3,Base_Cenarios!AB33,Base_Cenarios!AR33))))*12</f>
        <v>350.04</v>
      </c>
      <c r="X77" s="141">
        <f>(IF($B$3=Base_Cenarios!$A$3,Base_Cenarios!M33,(IF('Cenario_B.3.2'!$B$3=Base_Cenarios!$Q$3,Base_Cenarios!AC33,Base_Cenarios!AS33))))*12</f>
        <v>377.95474716610681</v>
      </c>
      <c r="Y77" s="141">
        <f>(IF($B$3=Base_Cenarios!$A$3,Base_Cenarios!N33,(IF('Cenario_B.3.2'!$B$3=Base_Cenarios!$Q$3,Base_Cenarios!AD33,Base_Cenarios!AT33))))*12</f>
        <v>402.45149388155335</v>
      </c>
      <c r="Z77" s="141">
        <f>(IF($B$3=Base_Cenarios!$A$3,Base_Cenarios!O33,(IF('Cenario_B.3.2'!$B$3=Base_Cenarios!$Q$3,Base_Cenarios!AE33,Base_Cenarios!AU33))))*12</f>
        <v>442.95254408877292</v>
      </c>
      <c r="AA77" s="150">
        <f>IF($B$4=Base_Cenarios!$AW$5,Base_Cenarios!AX$5,(IF('Cenario_B.3.2'!$B$4=Base_Cenarios!$AW$6,Base_Cenarios!AX$6,Base_Cenarios!AX$7)))</f>
        <v>8.405E-2</v>
      </c>
      <c r="AB77" s="150">
        <f>IF($B$4=Base_Cenarios!$AW$5,Base_Cenarios!AY$5,(IF('Cenario_B.3.2'!$B$4=Base_Cenarios!$AW$6,Base_Cenarios!AY$6,Base_Cenarios!AY$7)))</f>
        <v>8.7327950000000001E-2</v>
      </c>
      <c r="AC77" s="150">
        <f>IF($B$4=Base_Cenarios!$AW$5,Base_Cenarios!AZ$5,(IF('Cenario_B.3.2'!$B$4=Base_Cenarios!$AW$6,Base_Cenarios!AZ$6,Base_Cenarios!AZ$7)))</f>
        <v>9.0733740049999997E-2</v>
      </c>
      <c r="AD77" s="150">
        <f>IF($B$4=Base_Cenarios!$AW$5,Base_Cenarios!BA$5,(IF('Cenario_B.3.2'!$B$4=Base_Cenarios!$AW$6,Base_Cenarios!BA$6,Base_Cenarios!BA$7)))</f>
        <v>9.4272355911950004E-2</v>
      </c>
      <c r="AE77" s="149">
        <v>1</v>
      </c>
      <c r="AF77" s="118">
        <f t="shared" si="27"/>
        <v>1590.3648371519996</v>
      </c>
      <c r="AG77" s="118">
        <f t="shared" si="27"/>
        <v>1701.543189793113</v>
      </c>
      <c r="AH77" s="118">
        <f t="shared" si="27"/>
        <v>1794.0930373990609</v>
      </c>
      <c r="AI77" s="118">
        <f t="shared" si="27"/>
        <v>1958.4510728300224</v>
      </c>
      <c r="AJ77" s="118">
        <f t="shared" si="28"/>
        <v>1590.3648371519996</v>
      </c>
      <c r="AK77" s="118">
        <f t="shared" si="28"/>
        <v>1701.543189793113</v>
      </c>
      <c r="AL77" s="118">
        <f t="shared" si="28"/>
        <v>1794.0930373990609</v>
      </c>
      <c r="AM77" s="118">
        <f t="shared" si="28"/>
        <v>1958.4510728300224</v>
      </c>
      <c r="AN77" s="118">
        <f t="shared" si="31"/>
        <v>29.420862000000003</v>
      </c>
      <c r="AO77" s="118">
        <f t="shared" si="29"/>
        <v>33.006013262784421</v>
      </c>
      <c r="AP77" s="118">
        <f t="shared" si="29"/>
        <v>36.515929228583026</v>
      </c>
      <c r="AQ77" s="118">
        <f t="shared" si="29"/>
        <v>41.75817988844053</v>
      </c>
      <c r="AR77" s="118">
        <f t="shared" si="30"/>
        <v>3210.1505363039992</v>
      </c>
      <c r="AS77" s="118">
        <f t="shared" si="30"/>
        <v>3436.0923928490101</v>
      </c>
      <c r="AT77" s="118">
        <f t="shared" si="30"/>
        <v>3624.7020040267048</v>
      </c>
      <c r="AU77" s="118">
        <f t="shared" si="30"/>
        <v>3958.6603255484852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1964100.5738827197</v>
      </c>
      <c r="AH78" s="132">
        <f t="shared" si="32"/>
        <v>2061140.1314601211</v>
      </c>
      <c r="AI78" s="132">
        <f t="shared" si="32"/>
        <v>2162948.3531823992</v>
      </c>
      <c r="AJ78" s="132">
        <f t="shared" si="32"/>
        <v>2449487.2622296447</v>
      </c>
      <c r="AK78" s="132">
        <f t="shared" si="32"/>
        <v>1964100.5738827197</v>
      </c>
      <c r="AL78" s="132">
        <f t="shared" si="32"/>
        <v>2061140.1314601211</v>
      </c>
      <c r="AM78" s="132">
        <f t="shared" si="32"/>
        <v>2162948.3531823992</v>
      </c>
      <c r="AN78" s="132">
        <f t="shared" si="32"/>
        <v>2449487.2622296447</v>
      </c>
      <c r="AO78" s="132">
        <f t="shared" si="32"/>
        <v>155.344572</v>
      </c>
      <c r="AP78" s="132">
        <f t="shared" si="32"/>
        <v>171.58064525481376</v>
      </c>
      <c r="AQ78" s="132">
        <f t="shared" si="32"/>
        <v>189.01052316606379</v>
      </c>
      <c r="AR78" s="132">
        <f t="shared" si="32"/>
        <v>223.13833139961864</v>
      </c>
      <c r="AS78" s="132">
        <f t="shared" si="32"/>
        <v>3928356.4923374397</v>
      </c>
      <c r="AT78" s="132">
        <f t="shared" si="32"/>
        <v>4122451.8435654971</v>
      </c>
      <c r="AU78" s="132">
        <f t="shared" si="32"/>
        <v>4326085.7168879649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(IF($B$3=Base_Cenarios!$A$3,Base_Cenarios!G38,(IF('Cenario_B.3.2'!$B$3=Base_Cenarios!$Q$3,Base_Cenarios!W38,Base_Cenarios!AM38))))*12.1667</f>
        <v>31536.086399999997</v>
      </c>
      <c r="C84" s="110">
        <f>(IF($B$3=Base_Cenarios!$A$3,Base_Cenarios!H38,(IF('Cenario_B.3.2'!$B$3=Base_Cenarios!$Q$3,Base_Cenarios!X38,Base_Cenarios!AN38))))*12.1667</f>
        <v>33175.947244078568</v>
      </c>
      <c r="D84" s="110">
        <f>(IF($B$3=Base_Cenarios!$A$3,Base_Cenarios!I38,(IF('Cenario_B.3.2'!$B$3=Base_Cenarios!$Q$3,Base_Cenarios!Y38,Base_Cenarios!AO38))))*12.1667</f>
        <v>34572.139522296929</v>
      </c>
      <c r="E84" s="110">
        <f>(IF($B$3=Base_Cenarios!$A$3,Base_Cenarios!J38,(IF('Cenario_B.3.2'!$B$3=Base_Cenarios!$Q$3,Base_Cenarios!Z38,Base_Cenarios!AP38))))*12.1667</f>
        <v>36345.222821122305</v>
      </c>
      <c r="F84" s="112">
        <v>1</v>
      </c>
      <c r="G84" s="114">
        <f>IF($B$4=Base_Cenarios!$AW$5,Base_Cenarios!AX$5,(IF('Cenario_B.3.2'!$B$4=Base_Cenarios!$AW$6,Base_Cenarios!AX$6,Base_Cenarios!AX$7)))</f>
        <v>8.405E-2</v>
      </c>
      <c r="H84" s="114">
        <f>IF($B$4=Base_Cenarios!$AW$5,Base_Cenarios!AY$5,(IF('Cenario_B.3.2'!$B$4=Base_Cenarios!$AW$6,Base_Cenarios!AY$6,Base_Cenarios!AY$7)))</f>
        <v>8.7327950000000001E-2</v>
      </c>
      <c r="I84" s="114">
        <f>IF($B$4=Base_Cenarios!$AW$5,Base_Cenarios!AZ$5,(IF('Cenario_B.3.2'!$B$4=Base_Cenarios!$AW$6,Base_Cenarios!AZ$6,Base_Cenarios!AZ$7)))</f>
        <v>9.0733740049999997E-2</v>
      </c>
      <c r="J84" s="114">
        <f>IF($B$4=Base_Cenarios!$AW$5,Base_Cenarios!BA$5,(IF('Cenario_B.3.2'!$B$4=Base_Cenarios!$AW$6,Base_Cenarios!BA$6,Base_Cenarios!BA$7)))</f>
        <v>9.4272355911950004E-2</v>
      </c>
      <c r="K84" s="115">
        <v>0.75</v>
      </c>
      <c r="L84" s="116">
        <f>IF($B$4=Base_Cenarios!$AW$5,Base_Cenarios!AX$5,(IF('Cenario_B.3.2'!$B$4=Base_Cenarios!$AW$6,Base_Cenarios!AX$6,Base_Cenarios!AX$7)))</f>
        <v>8.405E-2</v>
      </c>
      <c r="M84" s="116">
        <f>IF($B$4=Base_Cenarios!$AW$5,Base_Cenarios!AY$5,(IF('Cenario_B.3.2'!$B$4=Base_Cenarios!$AW$6,Base_Cenarios!AY$6,Base_Cenarios!AY$7)))</f>
        <v>8.7327950000000001E-2</v>
      </c>
      <c r="N84" s="116">
        <f>IF($B$4=Base_Cenarios!$AW$5,Base_Cenarios!AZ$5,(IF('Cenario_B.3.2'!$B$4=Base_Cenarios!$AW$6,Base_Cenarios!AZ$6,Base_Cenarios!AZ$7)))</f>
        <v>9.0733740049999997E-2</v>
      </c>
      <c r="O84" s="116">
        <f>IF($B$4=Base_Cenarios!$AW$5,Base_Cenarios!BA$5,(IF('Cenario_B.3.2'!$B$4=Base_Cenarios!$AW$6,Base_Cenarios!BA$6,Base_Cenarios!BA$7)))</f>
        <v>9.4272355911950004E-2</v>
      </c>
      <c r="P84" s="153">
        <v>1</v>
      </c>
      <c r="Q84" s="154">
        <v>0.5</v>
      </c>
      <c r="R84" s="118">
        <f t="shared" ref="R84:U89" si="33">B84*$F84*G84</f>
        <v>2650.6080619199997</v>
      </c>
      <c r="S84" s="118">
        <f t="shared" si="33"/>
        <v>2897.187462133531</v>
      </c>
      <c r="T84" s="118">
        <f t="shared" si="33"/>
        <v>3136.8595203884206</v>
      </c>
      <c r="U84" s="118">
        <f t="shared" si="33"/>
        <v>3426.3497814919697</v>
      </c>
      <c r="V84" s="118">
        <f>B84*$K84*L84</f>
        <v>1987.9560464399997</v>
      </c>
      <c r="W84" s="118">
        <f t="shared" ref="W84:Y89" si="34">C84*$K84*M84</f>
        <v>2172.8905966001485</v>
      </c>
      <c r="X84" s="118">
        <f t="shared" si="34"/>
        <v>2352.6446402913157</v>
      </c>
      <c r="Y84" s="118">
        <f t="shared" si="34"/>
        <v>2569.7623361189771</v>
      </c>
      <c r="Z84" s="118">
        <f t="shared" ref="Z84:AC89" si="35">(R84+V84)*$P84*$Q84</f>
        <v>2319.2820541799997</v>
      </c>
      <c r="AA84" s="118">
        <f t="shared" si="35"/>
        <v>2535.0390293668397</v>
      </c>
      <c r="AB84" s="118">
        <f t="shared" si="35"/>
        <v>2744.7520803398684</v>
      </c>
      <c r="AC84" s="118">
        <f t="shared" si="35"/>
        <v>2998.0560588054732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(IF($B$3=Base_Cenarios!$A$3,Base_Cenarios!G39,(IF('Cenario_B.3.2'!$B$3=Base_Cenarios!$Q$3,Base_Cenarios!W39,Base_Cenarios!AM39))))*12.1667</f>
        <v>31536.086399999997</v>
      </c>
      <c r="C85" s="110">
        <f>(IF($B$3=Base_Cenarios!$A$3,Base_Cenarios!H39,(IF('Cenario_B.3.2'!$B$3=Base_Cenarios!$Q$3,Base_Cenarios!X39,Base_Cenarios!AN39))))*12.1667</f>
        <v>33123.344469180956</v>
      </c>
      <c r="D85" s="110">
        <f>(IF($B$3=Base_Cenarios!$A$3,Base_Cenarios!I39,(IF('Cenario_B.3.2'!$B$3=Base_Cenarios!$Q$3,Base_Cenarios!Y39,Base_Cenarios!AO39))))*12.1667</f>
        <v>34538.988637659342</v>
      </c>
      <c r="E85" s="110">
        <f>(IF($B$3=Base_Cenarios!$A$3,Base_Cenarios!J39,(IF('Cenario_B.3.2'!$B$3=Base_Cenarios!$Q$3,Base_Cenarios!Z39,Base_Cenarios!AP39))))*12.1667</f>
        <v>36186.466335259393</v>
      </c>
      <c r="F85" s="112">
        <v>1</v>
      </c>
      <c r="G85" s="114">
        <f>IF($B$4=Base_Cenarios!$AW$5,Base_Cenarios!AX$5,(IF('Cenario_B.3.2'!$B$4=Base_Cenarios!$AW$6,Base_Cenarios!AX$6,Base_Cenarios!AX$7)))</f>
        <v>8.405E-2</v>
      </c>
      <c r="H85" s="114">
        <f>IF($B$4=Base_Cenarios!$AW$5,Base_Cenarios!AY$5,(IF('Cenario_B.3.2'!$B$4=Base_Cenarios!$AW$6,Base_Cenarios!AY$6,Base_Cenarios!AY$7)))</f>
        <v>8.7327950000000001E-2</v>
      </c>
      <c r="I85" s="114">
        <f>IF($B$4=Base_Cenarios!$AW$5,Base_Cenarios!AZ$5,(IF('Cenario_B.3.2'!$B$4=Base_Cenarios!$AW$6,Base_Cenarios!AZ$6,Base_Cenarios!AZ$7)))</f>
        <v>9.0733740049999997E-2</v>
      </c>
      <c r="J85" s="114">
        <f>IF($B$4=Base_Cenarios!$AW$5,Base_Cenarios!BA$5,(IF('Cenario_B.3.2'!$B$4=Base_Cenarios!$AW$6,Base_Cenarios!BA$6,Base_Cenarios!BA$7)))</f>
        <v>9.4272355911950004E-2</v>
      </c>
      <c r="K85" s="115">
        <v>0.75</v>
      </c>
      <c r="L85" s="116">
        <f>IF($B$4=Base_Cenarios!$AW$5,Base_Cenarios!AX$5,(IF('Cenario_B.3.2'!$B$4=Base_Cenarios!$AW$6,Base_Cenarios!AX$6,Base_Cenarios!AX$7)))</f>
        <v>8.405E-2</v>
      </c>
      <c r="M85" s="116">
        <f>IF($B$4=Base_Cenarios!$AW$5,Base_Cenarios!AY$5,(IF('Cenario_B.3.2'!$B$4=Base_Cenarios!$AW$6,Base_Cenarios!AY$6,Base_Cenarios!AY$7)))</f>
        <v>8.7327950000000001E-2</v>
      </c>
      <c r="N85" s="116">
        <f>IF($B$4=Base_Cenarios!$AW$5,Base_Cenarios!AZ$5,(IF('Cenario_B.3.2'!$B$4=Base_Cenarios!$AW$6,Base_Cenarios!AZ$6,Base_Cenarios!AZ$7)))</f>
        <v>9.0733740049999997E-2</v>
      </c>
      <c r="O85" s="116">
        <f>IF($B$4=Base_Cenarios!$AW$5,Base_Cenarios!BA$5,(IF('Cenario_B.3.2'!$B$4=Base_Cenarios!$AW$6,Base_Cenarios!BA$6,Base_Cenarios!BA$7)))</f>
        <v>9.4272355911950004E-2</v>
      </c>
      <c r="P85" s="153">
        <v>1</v>
      </c>
      <c r="Q85" s="154">
        <v>0.5</v>
      </c>
      <c r="R85" s="118">
        <f t="shared" si="33"/>
        <v>2650.6080619199997</v>
      </c>
      <c r="S85" s="118">
        <f t="shared" si="33"/>
        <v>2892.5937696374112</v>
      </c>
      <c r="T85" s="118">
        <f t="shared" si="33"/>
        <v>3133.8516166392865</v>
      </c>
      <c r="U85" s="118">
        <f t="shared" si="33"/>
        <v>3411.3834335533707</v>
      </c>
      <c r="V85" s="118">
        <f t="shared" ref="V85:V89" si="36">B85*$K85*L85</f>
        <v>1987.9560464399997</v>
      </c>
      <c r="W85" s="118">
        <f t="shared" si="34"/>
        <v>2169.4453272280584</v>
      </c>
      <c r="X85" s="118">
        <f t="shared" si="34"/>
        <v>2350.3887124794646</v>
      </c>
      <c r="Y85" s="118">
        <f t="shared" si="34"/>
        <v>2558.5375751650281</v>
      </c>
      <c r="Z85" s="118">
        <f t="shared" si="35"/>
        <v>2319.2820541799997</v>
      </c>
      <c r="AA85" s="118">
        <f t="shared" si="35"/>
        <v>2531.0195484327351</v>
      </c>
      <c r="AB85" s="118">
        <f t="shared" si="35"/>
        <v>2742.1201645593756</v>
      </c>
      <c r="AC85" s="118">
        <f t="shared" si="35"/>
        <v>2984.9605043591991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(IF($B$3=Base_Cenarios!$A$3,Base_Cenarios!G40,(IF('Cenario_B.3.2'!$B$3=Base_Cenarios!$Q$3,Base_Cenarios!W40,Base_Cenarios!AM40))))*12.1667</f>
        <v>252288.69119999997</v>
      </c>
      <c r="C86" s="110">
        <f>(IF($B$3=Base_Cenarios!$A$3,Base_Cenarios!H40,(IF('Cenario_B.3.2'!$B$3=Base_Cenarios!$Q$3,Base_Cenarios!X40,Base_Cenarios!AN40))))*12.1667</f>
        <v>265804.06600601121</v>
      </c>
      <c r="D86" s="110">
        <f>(IF($B$3=Base_Cenarios!$A$3,Base_Cenarios!I40,(IF('Cenario_B.3.2'!$B$3=Base_Cenarios!$Q$3,Base_Cenarios!Y40,Base_Cenarios!AO40))))*12.1667</f>
        <v>276943.61752949853</v>
      </c>
      <c r="E86" s="110">
        <f>(IF($B$3=Base_Cenarios!$A$3,Base_Cenarios!J40,(IF('Cenario_B.3.2'!$B$3=Base_Cenarios!$Q$3,Base_Cenarios!Z40,Base_Cenarios!AP40))))*12.1667</f>
        <v>291366.58607227594</v>
      </c>
      <c r="F86" s="112">
        <v>1</v>
      </c>
      <c r="G86" s="114">
        <f>IF($B$4=Base_Cenarios!$AW$5,Base_Cenarios!AX$5,(IF('Cenario_B.3.2'!$B$4=Base_Cenarios!$AW$6,Base_Cenarios!AX$6,Base_Cenarios!AX$7)))</f>
        <v>8.405E-2</v>
      </c>
      <c r="H86" s="114">
        <f>IF($B$4=Base_Cenarios!$AW$5,Base_Cenarios!AY$5,(IF('Cenario_B.3.2'!$B$4=Base_Cenarios!$AW$6,Base_Cenarios!AY$6,Base_Cenarios!AY$7)))</f>
        <v>8.7327950000000001E-2</v>
      </c>
      <c r="I86" s="114">
        <f>IF($B$4=Base_Cenarios!$AW$5,Base_Cenarios!AZ$5,(IF('Cenario_B.3.2'!$B$4=Base_Cenarios!$AW$6,Base_Cenarios!AZ$6,Base_Cenarios!AZ$7)))</f>
        <v>9.0733740049999997E-2</v>
      </c>
      <c r="J86" s="114">
        <f>IF($B$4=Base_Cenarios!$AW$5,Base_Cenarios!BA$5,(IF('Cenario_B.3.2'!$B$4=Base_Cenarios!$AW$6,Base_Cenarios!BA$6,Base_Cenarios!BA$7)))</f>
        <v>9.4272355911950004E-2</v>
      </c>
      <c r="K86" s="115">
        <v>0.75</v>
      </c>
      <c r="L86" s="116">
        <f>IF($B$4=Base_Cenarios!$AW$5,Base_Cenarios!AX$5,(IF('Cenario_B.3.2'!$B$4=Base_Cenarios!$AW$6,Base_Cenarios!AX$6,Base_Cenarios!AX$7)))</f>
        <v>8.405E-2</v>
      </c>
      <c r="M86" s="116">
        <f>IF($B$4=Base_Cenarios!$AW$5,Base_Cenarios!AY$5,(IF('Cenario_B.3.2'!$B$4=Base_Cenarios!$AW$6,Base_Cenarios!AY$6,Base_Cenarios!AY$7)))</f>
        <v>8.7327950000000001E-2</v>
      </c>
      <c r="N86" s="116">
        <f>IF($B$4=Base_Cenarios!$AW$5,Base_Cenarios!AZ$5,(IF('Cenario_B.3.2'!$B$4=Base_Cenarios!$AW$6,Base_Cenarios!AZ$6,Base_Cenarios!AZ$7)))</f>
        <v>9.0733740049999997E-2</v>
      </c>
      <c r="O86" s="116">
        <f>IF($B$4=Base_Cenarios!$AW$5,Base_Cenarios!BA$5,(IF('Cenario_B.3.2'!$B$4=Base_Cenarios!$AW$6,Base_Cenarios!BA$6,Base_Cenarios!BA$7)))</f>
        <v>9.4272355911950004E-2</v>
      </c>
      <c r="P86" s="153">
        <v>1</v>
      </c>
      <c r="Q86" s="154">
        <v>0.5</v>
      </c>
      <c r="R86" s="118">
        <f t="shared" si="33"/>
        <v>21204.864495359998</v>
      </c>
      <c r="S86" s="118">
        <f t="shared" si="33"/>
        <v>23212.124185969646</v>
      </c>
      <c r="T86" s="118">
        <f t="shared" si="33"/>
        <v>25128.130201428143</v>
      </c>
      <c r="U86" s="118">
        <f t="shared" si="33"/>
        <v>27467.814503055411</v>
      </c>
      <c r="V86" s="118">
        <f t="shared" si="36"/>
        <v>15903.648371519997</v>
      </c>
      <c r="W86" s="118">
        <f t="shared" si="34"/>
        <v>17409.093139477234</v>
      </c>
      <c r="X86" s="118">
        <f t="shared" si="34"/>
        <v>18846.097651071108</v>
      </c>
      <c r="Y86" s="118">
        <f t="shared" si="34"/>
        <v>20600.860877291561</v>
      </c>
      <c r="Z86" s="118">
        <f t="shared" si="35"/>
        <v>18554.256433439998</v>
      </c>
      <c r="AA86" s="118">
        <f t="shared" si="35"/>
        <v>20310.60866272344</v>
      </c>
      <c r="AB86" s="118">
        <f t="shared" si="35"/>
        <v>21987.113926249625</v>
      </c>
      <c r="AC86" s="118">
        <f t="shared" si="35"/>
        <v>24034.337690173488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(IF($B$3=Base_Cenarios!$A$3,Base_Cenarios!G41,(IF('Cenario_B.3.2'!$B$3=Base_Cenarios!$Q$3,Base_Cenarios!W41,Base_Cenarios!AM41))))*12.1667</f>
        <v>441505.2096</v>
      </c>
      <c r="C87" s="110">
        <f>(IF($B$3=Base_Cenarios!$A$3,Base_Cenarios!H41,(IF('Cenario_B.3.2'!$B$3=Base_Cenarios!$Q$3,Base_Cenarios!X41,Base_Cenarios!AN41))))*12.1667</f>
        <v>465561.82420702145</v>
      </c>
      <c r="D87" s="110">
        <f>(IF($B$3=Base_Cenarios!$A$3,Base_Cenarios!I41,(IF('Cenario_B.3.2'!$B$3=Base_Cenarios!$Q$3,Base_Cenarios!Y41,Base_Cenarios!AO41))))*12.1667</f>
        <v>485541.10173944104</v>
      </c>
      <c r="E87" s="110">
        <f>(IF($B$3=Base_Cenarios!$A$3,Base_Cenarios!J41,(IF('Cenario_B.3.2'!$B$3=Base_Cenarios!$Q$3,Base_Cenarios!Z41,Base_Cenarios!AP41))))*12.1667</f>
        <v>515065.88878111506</v>
      </c>
      <c r="F87" s="112">
        <v>1</v>
      </c>
      <c r="G87" s="114">
        <f>IF($B$4=Base_Cenarios!$AW$5,Base_Cenarios!AX$5,(IF('Cenario_B.3.2'!$B$4=Base_Cenarios!$AW$6,Base_Cenarios!AX$6,Base_Cenarios!AX$7)))</f>
        <v>8.405E-2</v>
      </c>
      <c r="H87" s="114">
        <f>IF($B$4=Base_Cenarios!$AW$5,Base_Cenarios!AY$5,(IF('Cenario_B.3.2'!$B$4=Base_Cenarios!$AW$6,Base_Cenarios!AY$6,Base_Cenarios!AY$7)))</f>
        <v>8.7327950000000001E-2</v>
      </c>
      <c r="I87" s="114">
        <f>IF($B$4=Base_Cenarios!$AW$5,Base_Cenarios!AZ$5,(IF('Cenario_B.3.2'!$B$4=Base_Cenarios!$AW$6,Base_Cenarios!AZ$6,Base_Cenarios!AZ$7)))</f>
        <v>9.0733740049999997E-2</v>
      </c>
      <c r="J87" s="114">
        <f>IF($B$4=Base_Cenarios!$AW$5,Base_Cenarios!BA$5,(IF('Cenario_B.3.2'!$B$4=Base_Cenarios!$AW$6,Base_Cenarios!BA$6,Base_Cenarios!BA$7)))</f>
        <v>9.4272355911950004E-2</v>
      </c>
      <c r="K87" s="115">
        <v>0.75</v>
      </c>
      <c r="L87" s="116">
        <f>IF($B$4=Base_Cenarios!$AW$5,Base_Cenarios!AX$5,(IF('Cenario_B.3.2'!$B$4=Base_Cenarios!$AW$6,Base_Cenarios!AX$6,Base_Cenarios!AX$7)))</f>
        <v>8.405E-2</v>
      </c>
      <c r="M87" s="116">
        <f>IF($B$4=Base_Cenarios!$AW$5,Base_Cenarios!AY$5,(IF('Cenario_B.3.2'!$B$4=Base_Cenarios!$AW$6,Base_Cenarios!AY$6,Base_Cenarios!AY$7)))</f>
        <v>8.7327950000000001E-2</v>
      </c>
      <c r="N87" s="116">
        <f>IF($B$4=Base_Cenarios!$AW$5,Base_Cenarios!AZ$5,(IF('Cenario_B.3.2'!$B$4=Base_Cenarios!$AW$6,Base_Cenarios!AZ$6,Base_Cenarios!AZ$7)))</f>
        <v>9.0733740049999997E-2</v>
      </c>
      <c r="O87" s="116">
        <f>IF($B$4=Base_Cenarios!$AW$5,Base_Cenarios!BA$5,(IF('Cenario_B.3.2'!$B$4=Base_Cenarios!$AW$6,Base_Cenarios!BA$6,Base_Cenarios!BA$7)))</f>
        <v>9.4272355911950004E-2</v>
      </c>
      <c r="P87" s="153">
        <v>1</v>
      </c>
      <c r="Q87" s="154">
        <v>0.5</v>
      </c>
      <c r="R87" s="118">
        <f t="shared" si="33"/>
        <v>37108.512866880003</v>
      </c>
      <c r="S87" s="118">
        <f t="shared" si="33"/>
        <v>40656.559706259563</v>
      </c>
      <c r="T87" s="118">
        <f t="shared" si="33"/>
        <v>44054.960108817046</v>
      </c>
      <c r="U87" s="118">
        <f t="shared" si="33"/>
        <v>48556.474785278137</v>
      </c>
      <c r="V87" s="118">
        <f t="shared" si="36"/>
        <v>27831.384650160002</v>
      </c>
      <c r="W87" s="118">
        <f t="shared" si="34"/>
        <v>30492.419779694672</v>
      </c>
      <c r="X87" s="118">
        <f t="shared" si="34"/>
        <v>33041.220081612781</v>
      </c>
      <c r="Y87" s="118">
        <f t="shared" si="34"/>
        <v>36417.356088958608</v>
      </c>
      <c r="Z87" s="118">
        <f>(R87+V87)*$P87*$Q87</f>
        <v>32469.948758520004</v>
      </c>
      <c r="AA87" s="118">
        <f t="shared" si="35"/>
        <v>35574.489742977115</v>
      </c>
      <c r="AB87" s="118">
        <f t="shared" si="35"/>
        <v>38548.09009521491</v>
      </c>
      <c r="AC87" s="118">
        <f t="shared" si="35"/>
        <v>42486.915437118369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(IF($B$3=Base_Cenarios!$A$3,Base_Cenarios!G42,(IF('Cenario_B.3.2'!$B$3=Base_Cenarios!$Q$3,Base_Cenarios!W42,Base_Cenarios!AM42))))*12.1667</f>
        <v>126144.34559999999</v>
      </c>
      <c r="C88" s="110">
        <f>(IF($B$3=Base_Cenarios!$A$3,Base_Cenarios!H42,(IF('Cenario_B.3.2'!$B$3=Base_Cenarios!$Q$3,Base_Cenarios!X42,Base_Cenarios!AN42))))*12.1667</f>
        <v>133343.47875665163</v>
      </c>
      <c r="D88" s="110">
        <f>(IF($B$3=Base_Cenarios!$A$3,Base_Cenarios!I42,(IF('Cenario_B.3.2'!$B$3=Base_Cenarios!$Q$3,Base_Cenarios!Y42,Base_Cenarios!AO42))))*12.1667</f>
        <v>138291.8870915939</v>
      </c>
      <c r="E88" s="110">
        <f>(IF($B$3=Base_Cenarios!$A$3,Base_Cenarios!J42,(IF('Cenario_B.3.2'!$B$3=Base_Cenarios!$Q$3,Base_Cenarios!Z42,Base_Cenarios!AP42))))*12.1667</f>
        <v>146259.599878421</v>
      </c>
      <c r="F88" s="112">
        <v>1</v>
      </c>
      <c r="G88" s="114">
        <f>IF($B$4=Base_Cenarios!$AW$5,Base_Cenarios!AX$5,(IF('Cenario_B.3.2'!$B$4=Base_Cenarios!$AW$6,Base_Cenarios!AX$6,Base_Cenarios!AX$7)))</f>
        <v>8.405E-2</v>
      </c>
      <c r="H88" s="114">
        <f>IF($B$4=Base_Cenarios!$AW$5,Base_Cenarios!AY$5,(IF('Cenario_B.3.2'!$B$4=Base_Cenarios!$AW$6,Base_Cenarios!AY$6,Base_Cenarios!AY$7)))</f>
        <v>8.7327950000000001E-2</v>
      </c>
      <c r="I88" s="114">
        <f>IF($B$4=Base_Cenarios!$AW$5,Base_Cenarios!AZ$5,(IF('Cenario_B.3.2'!$B$4=Base_Cenarios!$AW$6,Base_Cenarios!AZ$6,Base_Cenarios!AZ$7)))</f>
        <v>9.0733740049999997E-2</v>
      </c>
      <c r="J88" s="114">
        <f>IF($B$4=Base_Cenarios!$AW$5,Base_Cenarios!BA$5,(IF('Cenario_B.3.2'!$B$4=Base_Cenarios!$AW$6,Base_Cenarios!BA$6,Base_Cenarios!BA$7)))</f>
        <v>9.4272355911950004E-2</v>
      </c>
      <c r="K88" s="115">
        <v>0.75</v>
      </c>
      <c r="L88" s="116">
        <f>IF($B$4=Base_Cenarios!$AW$5,Base_Cenarios!AX$5,(IF('Cenario_B.3.2'!$B$4=Base_Cenarios!$AW$6,Base_Cenarios!AX$6,Base_Cenarios!AX$7)))</f>
        <v>8.405E-2</v>
      </c>
      <c r="M88" s="116">
        <f>IF($B$4=Base_Cenarios!$AW$5,Base_Cenarios!AY$5,(IF('Cenario_B.3.2'!$B$4=Base_Cenarios!$AW$6,Base_Cenarios!AY$6,Base_Cenarios!AY$7)))</f>
        <v>8.7327950000000001E-2</v>
      </c>
      <c r="N88" s="116">
        <f>IF($B$4=Base_Cenarios!$AW$5,Base_Cenarios!AZ$5,(IF('Cenario_B.3.2'!$B$4=Base_Cenarios!$AW$6,Base_Cenarios!AZ$6,Base_Cenarios!AZ$7)))</f>
        <v>9.0733740049999997E-2</v>
      </c>
      <c r="O88" s="116">
        <f>IF($B$4=Base_Cenarios!$AW$5,Base_Cenarios!BA$5,(IF('Cenario_B.3.2'!$B$4=Base_Cenarios!$AW$6,Base_Cenarios!BA$6,Base_Cenarios!BA$7)))</f>
        <v>9.4272355911950004E-2</v>
      </c>
      <c r="P88" s="153">
        <v>1</v>
      </c>
      <c r="Q88" s="154">
        <v>0.5</v>
      </c>
      <c r="R88" s="118">
        <f t="shared" si="33"/>
        <v>10602.432247679999</v>
      </c>
      <c r="S88" s="118">
        <f t="shared" si="33"/>
        <v>11644.612645686935</v>
      </c>
      <c r="T88" s="118">
        <f t="shared" si="33"/>
        <v>12547.740134392632</v>
      </c>
      <c r="U88" s="118">
        <f t="shared" si="33"/>
        <v>13788.237055277903</v>
      </c>
      <c r="V88" s="118">
        <f t="shared" si="36"/>
        <v>7951.8241857599987</v>
      </c>
      <c r="W88" s="118">
        <f t="shared" si="34"/>
        <v>8733.4594842652023</v>
      </c>
      <c r="X88" s="118">
        <f t="shared" si="34"/>
        <v>9410.8051007944723</v>
      </c>
      <c r="Y88" s="118">
        <f t="shared" si="34"/>
        <v>10341.177791458427</v>
      </c>
      <c r="Z88" s="118">
        <f t="shared" si="35"/>
        <v>9277.1282167199988</v>
      </c>
      <c r="AA88" s="118">
        <f t="shared" si="35"/>
        <v>10189.03606497607</v>
      </c>
      <c r="AB88" s="118">
        <f t="shared" si="35"/>
        <v>10979.272617593553</v>
      </c>
      <c r="AC88" s="118">
        <f t="shared" si="35"/>
        <v>12064.707423368165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(IF($B$3=Base_Cenarios!$A$3,Base_Cenarios!G43,(IF('Cenario_B.3.2'!$B$3=Base_Cenarios!$Q$3,Base_Cenarios!W43,Base_Cenarios!AM43))))*12.1667</f>
        <v>126144.34559999999</v>
      </c>
      <c r="C89" s="110">
        <f>(IF($B$3=Base_Cenarios!$A$3,Base_Cenarios!H43,(IF('Cenario_B.3.2'!$B$3=Base_Cenarios!$Q$3,Base_Cenarios!X43,Base_Cenarios!AN43))))*12.1667</f>
        <v>132668.11319676257</v>
      </c>
      <c r="D89" s="110">
        <f>(IF($B$3=Base_Cenarios!$A$3,Base_Cenarios!I43,(IF('Cenario_B.3.2'!$B$3=Base_Cenarios!$Q$3,Base_Cenarios!Y43,Base_Cenarios!AO43))))*12.1667</f>
        <v>138455.52806113716</v>
      </c>
      <c r="E89" s="110">
        <f>(IF($B$3=Base_Cenarios!$A$3,Base_Cenarios!J43,(IF('Cenario_B.3.2'!$B$3=Base_Cenarios!$Q$3,Base_Cenarios!Z43,Base_Cenarios!AP43))))*12.1667</f>
        <v>145595.93579451568</v>
      </c>
      <c r="F89" s="112">
        <v>1</v>
      </c>
      <c r="G89" s="114">
        <f>IF($B$4=Base_Cenarios!$AW$5,Base_Cenarios!AX$5,(IF('Cenario_B.3.2'!$B$4=Base_Cenarios!$AW$6,Base_Cenarios!AX$6,Base_Cenarios!AX$7)))</f>
        <v>8.405E-2</v>
      </c>
      <c r="H89" s="114">
        <f>IF($B$4=Base_Cenarios!$AW$5,Base_Cenarios!AY$5,(IF('Cenario_B.3.2'!$B$4=Base_Cenarios!$AW$6,Base_Cenarios!AY$6,Base_Cenarios!AY$7)))</f>
        <v>8.7327950000000001E-2</v>
      </c>
      <c r="I89" s="114">
        <f>IF($B$4=Base_Cenarios!$AW$5,Base_Cenarios!AZ$5,(IF('Cenario_B.3.2'!$B$4=Base_Cenarios!$AW$6,Base_Cenarios!AZ$6,Base_Cenarios!AZ$7)))</f>
        <v>9.0733740049999997E-2</v>
      </c>
      <c r="J89" s="114">
        <f>IF($B$4=Base_Cenarios!$AW$5,Base_Cenarios!BA$5,(IF('Cenario_B.3.2'!$B$4=Base_Cenarios!$AW$6,Base_Cenarios!BA$6,Base_Cenarios!BA$7)))</f>
        <v>9.4272355911950004E-2</v>
      </c>
      <c r="K89" s="115">
        <v>0.75</v>
      </c>
      <c r="L89" s="116">
        <f>IF($B$4=Base_Cenarios!$AW$5,Base_Cenarios!AX$5,(IF('Cenario_B.3.2'!$B$4=Base_Cenarios!$AW$6,Base_Cenarios!AX$6,Base_Cenarios!AX$7)))</f>
        <v>8.405E-2</v>
      </c>
      <c r="M89" s="116">
        <f>IF($B$4=Base_Cenarios!$AW$5,Base_Cenarios!AY$5,(IF('Cenario_B.3.2'!$B$4=Base_Cenarios!$AW$6,Base_Cenarios!AY$6,Base_Cenarios!AY$7)))</f>
        <v>8.7327950000000001E-2</v>
      </c>
      <c r="N89" s="116">
        <f>IF($B$4=Base_Cenarios!$AW$5,Base_Cenarios!AZ$5,(IF('Cenario_B.3.2'!$B$4=Base_Cenarios!$AW$6,Base_Cenarios!AZ$6,Base_Cenarios!AZ$7)))</f>
        <v>9.0733740049999997E-2</v>
      </c>
      <c r="O89" s="116">
        <f>IF($B$4=Base_Cenarios!$AW$5,Base_Cenarios!BA$5,(IF('Cenario_B.3.2'!$B$4=Base_Cenarios!$AW$6,Base_Cenarios!BA$6,Base_Cenarios!BA$7)))</f>
        <v>9.4272355911950004E-2</v>
      </c>
      <c r="P89" s="153">
        <v>1</v>
      </c>
      <c r="Q89" s="154">
        <v>0.5</v>
      </c>
      <c r="R89" s="118">
        <f t="shared" si="33"/>
        <v>10602.432247679999</v>
      </c>
      <c r="S89" s="118">
        <f t="shared" si="33"/>
        <v>11585.634355841223</v>
      </c>
      <c r="T89" s="118">
        <f t="shared" si="33"/>
        <v>12562.587891584699</v>
      </c>
      <c r="U89" s="118">
        <f t="shared" si="33"/>
        <v>13725.671878554003</v>
      </c>
      <c r="V89" s="118">
        <f t="shared" si="36"/>
        <v>7951.8241857599987</v>
      </c>
      <c r="W89" s="118">
        <f t="shared" si="34"/>
        <v>8689.2257668809161</v>
      </c>
      <c r="X89" s="118">
        <f t="shared" si="34"/>
        <v>9421.9409186885241</v>
      </c>
      <c r="Y89" s="118">
        <f t="shared" si="34"/>
        <v>10294.253908915503</v>
      </c>
      <c r="Z89" s="118">
        <f t="shared" si="35"/>
        <v>9277.1282167199988</v>
      </c>
      <c r="AA89" s="118">
        <f t="shared" si="35"/>
        <v>10137.430061361069</v>
      </c>
      <c r="AB89" s="118">
        <f t="shared" si="35"/>
        <v>10992.264405136611</v>
      </c>
      <c r="AC89" s="118">
        <f t="shared" si="35"/>
        <v>12009.962893734753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(IF($B$3=Base_Cenarios!$A$3,Base_Cenarios!G48,(IF('Cenario_B.3.2'!$B$3=Base_Cenarios!$Q$3,Base_Cenarios!W48,Base_Cenarios!AM48))))*12.1667</f>
        <v>0</v>
      </c>
      <c r="C96" s="111">
        <f>(IF($B$3=Base_Cenarios!$A$3,Base_Cenarios!H48,(IF('Cenario_B.3.2'!$B$3=Base_Cenarios!$Q$3,Base_Cenarios!X48,Base_Cenarios!AN48))))*12.1667</f>
        <v>0</v>
      </c>
      <c r="D96" s="111">
        <f>(IF($B$3=Base_Cenarios!$A$3,Base_Cenarios!I48,(IF('Cenario_B.3.2'!$B$3=Base_Cenarios!$Q$3,Base_Cenarios!Y48,Base_Cenarios!AO48))))*12.1667</f>
        <v>0</v>
      </c>
      <c r="E96" s="111">
        <f>(IF($B$3=Base_Cenarios!$A$3,Base_Cenarios!J48,(IF('Cenario_B.3.2'!$B$3=Base_Cenarios!$Q$3,Base_Cenarios!Z48,Base_Cenarios!AP48))))*12.1667</f>
        <v>0</v>
      </c>
      <c r="F96" s="112">
        <v>1</v>
      </c>
      <c r="G96" s="114">
        <f>IF($B$4=Base_Cenarios!$AW$5,Base_Cenarios!AX$5,(IF('Cenario_B.3.2'!$B$4=Base_Cenarios!$AW$6,Base_Cenarios!AX$6,Base_Cenarios!AX$7)))</f>
        <v>8.405E-2</v>
      </c>
      <c r="H96" s="114">
        <f>IF($B$4=Base_Cenarios!$AW$5,Base_Cenarios!AY$5,(IF('Cenario_B.3.2'!$B$4=Base_Cenarios!$AW$6,Base_Cenarios!AY$6,Base_Cenarios!AY$7)))</f>
        <v>8.7327950000000001E-2</v>
      </c>
      <c r="I96" s="114">
        <f>IF($B$4=Base_Cenarios!$AW$5,Base_Cenarios!AZ$5,(IF('Cenario_B.3.2'!$B$4=Base_Cenarios!$AW$6,Base_Cenarios!AZ$6,Base_Cenarios!AZ$7)))</f>
        <v>9.0733740049999997E-2</v>
      </c>
      <c r="J96" s="114">
        <f>IF($B$4=Base_Cenarios!$AW$5,Base_Cenarios!BA$5,(IF('Cenario_B.3.2'!$B$4=Base_Cenarios!$AW$6,Base_Cenarios!BA$6,Base_Cenarios!BA$7)))</f>
        <v>9.4272355911950004E-2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IF($B$4=Base_Cenarios!$AW$5,Base_Cenarios!AX$5,(IF('Cenario_B.3.2'!$B$4=Base_Cenarios!$AW$6,Base_Cenarios!AX$6,Base_Cenarios!AX$7)))</f>
        <v>8.405E-2</v>
      </c>
      <c r="T96" s="116">
        <f>IF($B$4=Base_Cenarios!$AW$5,Base_Cenarios!AY$5,(IF('Cenario_B.3.2'!$B$4=Base_Cenarios!$AW$6,Base_Cenarios!AY$6,Base_Cenarios!AY$7)))</f>
        <v>8.7327950000000001E-2</v>
      </c>
      <c r="U96" s="116">
        <f>IF($B$4=Base_Cenarios!$AW$5,Base_Cenarios!AZ$5,(IF('Cenario_B.3.2'!$B$4=Base_Cenarios!$AW$6,Base_Cenarios!AZ$6,Base_Cenarios!AZ$7)))</f>
        <v>9.0733740049999997E-2</v>
      </c>
      <c r="V96" s="116">
        <f>IF($B$4=Base_Cenarios!$AW$5,Base_Cenarios!BA$5,(IF('Cenario_B.3.2'!$B$4=Base_Cenarios!$AW$6,Base_Cenarios!BA$6,Base_Cenarios!BA$7)))</f>
        <v>9.4272355911950004E-2</v>
      </c>
      <c r="W96" s="141">
        <f>(IF($B$3=Base_Cenarios!$A$3,Base_Cenarios!L48,(IF('Cenario_B.3.2'!$B$3=Base_Cenarios!$Q$3,Base_Cenarios!AB48,Base_Cenarios!AR48))))*12</f>
        <v>0</v>
      </c>
      <c r="X96" s="141">
        <f>(IF($B$3=Base_Cenarios!$A$3,Base_Cenarios!M48,(IF('Cenario_B.3.2'!$B$3=Base_Cenarios!$Q$3,Base_Cenarios!AC48,Base_Cenarios!AS48))))*12</f>
        <v>0</v>
      </c>
      <c r="Y96" s="141">
        <f>(IF($B$3=Base_Cenarios!$A$3,Base_Cenarios!N48,(IF('Cenario_B.3.2'!$B$3=Base_Cenarios!$Q$3,Base_Cenarios!AD48,Base_Cenarios!AT48))))*12</f>
        <v>0</v>
      </c>
      <c r="Z96" s="141">
        <f>(IF($B$3=Base_Cenarios!$A$3,Base_Cenarios!O48,(IF('Cenario_B.3.2'!$B$3=Base_Cenarios!$Q$3,Base_Cenarios!AE48,Base_Cenarios!AU48))))*12</f>
        <v>0</v>
      </c>
      <c r="AA96" s="150">
        <f>IF($B$4=Base_Cenarios!$AW$5,Base_Cenarios!AX$5,(IF('Cenario_B.3.2'!$B$4=Base_Cenarios!$AW$6,Base_Cenarios!AX$6,Base_Cenarios!AX$7)))</f>
        <v>8.405E-2</v>
      </c>
      <c r="AB96" s="150">
        <f>IF($B$4=Base_Cenarios!$AW$5,Base_Cenarios!AY$5,(IF('Cenario_B.3.2'!$B$4=Base_Cenarios!$AW$6,Base_Cenarios!AY$6,Base_Cenarios!AY$7)))</f>
        <v>8.7327950000000001E-2</v>
      </c>
      <c r="AC96" s="150">
        <f>IF($B$4=Base_Cenarios!$AW$5,Base_Cenarios!AZ$5,(IF('Cenario_B.3.2'!$B$4=Base_Cenarios!$AW$6,Base_Cenarios!AZ$6,Base_Cenarios!AZ$7)))</f>
        <v>9.0733740049999997E-2</v>
      </c>
      <c r="AD96" s="150">
        <f>IF($B$4=Base_Cenarios!$AW$5,Base_Cenarios!BA$5,(IF('Cenario_B.3.2'!$B$4=Base_Cenarios!$AW$6,Base_Cenarios!BA$6,Base_Cenarios!BA$7)))</f>
        <v>9.4272355911950004E-2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(IF($B$3=Base_Cenarios!$A$3,Base_Cenarios!G49,(IF('Cenario_B.3.2'!$B$3=Base_Cenarios!$Q$3,Base_Cenarios!W49,Base_Cenarios!AM49))))*12.1667</f>
        <v>0</v>
      </c>
      <c r="C97" s="111">
        <f>(IF($B$3=Base_Cenarios!$A$3,Base_Cenarios!H49,(IF('Cenario_B.3.2'!$B$3=Base_Cenarios!$Q$3,Base_Cenarios!X49,Base_Cenarios!AN49))))*12.1667</f>
        <v>0</v>
      </c>
      <c r="D97" s="111">
        <f>(IF($B$3=Base_Cenarios!$A$3,Base_Cenarios!I49,(IF('Cenario_B.3.2'!$B$3=Base_Cenarios!$Q$3,Base_Cenarios!Y49,Base_Cenarios!AO49))))*12.1667</f>
        <v>0</v>
      </c>
      <c r="E97" s="111">
        <f>(IF($B$3=Base_Cenarios!$A$3,Base_Cenarios!J49,(IF('Cenario_B.3.2'!$B$3=Base_Cenarios!$Q$3,Base_Cenarios!Z49,Base_Cenarios!AP49))))*12.1667</f>
        <v>0</v>
      </c>
      <c r="F97" s="112">
        <v>1</v>
      </c>
      <c r="G97" s="114">
        <f>IF($B$4=Base_Cenarios!$AW$5,Base_Cenarios!AX$5,(IF('Cenario_B.3.2'!$B$4=Base_Cenarios!$AW$6,Base_Cenarios!AX$6,Base_Cenarios!AX$7)))</f>
        <v>8.405E-2</v>
      </c>
      <c r="H97" s="114">
        <f>IF($B$4=Base_Cenarios!$AW$5,Base_Cenarios!AY$5,(IF('Cenario_B.3.2'!$B$4=Base_Cenarios!$AW$6,Base_Cenarios!AY$6,Base_Cenarios!AY$7)))</f>
        <v>8.7327950000000001E-2</v>
      </c>
      <c r="I97" s="114">
        <f>IF($B$4=Base_Cenarios!$AW$5,Base_Cenarios!AZ$5,(IF('Cenario_B.3.2'!$B$4=Base_Cenarios!$AW$6,Base_Cenarios!AZ$6,Base_Cenarios!AZ$7)))</f>
        <v>9.0733740049999997E-2</v>
      </c>
      <c r="J97" s="114">
        <f>IF($B$4=Base_Cenarios!$AW$5,Base_Cenarios!BA$5,(IF('Cenario_B.3.2'!$B$4=Base_Cenarios!$AW$6,Base_Cenarios!BA$6,Base_Cenarios!BA$7)))</f>
        <v>9.4272355911950004E-2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IF($B$4=Base_Cenarios!$AW$5,Base_Cenarios!AX$5,(IF('Cenario_B.3.2'!$B$4=Base_Cenarios!$AW$6,Base_Cenarios!AX$6,Base_Cenarios!AX$7)))</f>
        <v>8.405E-2</v>
      </c>
      <c r="T97" s="116">
        <f>IF($B$4=Base_Cenarios!$AW$5,Base_Cenarios!AY$5,(IF('Cenario_B.3.2'!$B$4=Base_Cenarios!$AW$6,Base_Cenarios!AY$6,Base_Cenarios!AY$7)))</f>
        <v>8.7327950000000001E-2</v>
      </c>
      <c r="U97" s="116">
        <f>IF($B$4=Base_Cenarios!$AW$5,Base_Cenarios!AZ$5,(IF('Cenario_B.3.2'!$B$4=Base_Cenarios!$AW$6,Base_Cenarios!AZ$6,Base_Cenarios!AZ$7)))</f>
        <v>9.0733740049999997E-2</v>
      </c>
      <c r="V97" s="116">
        <f>IF($B$4=Base_Cenarios!$AW$5,Base_Cenarios!BA$5,(IF('Cenario_B.3.2'!$B$4=Base_Cenarios!$AW$6,Base_Cenarios!BA$6,Base_Cenarios!BA$7)))</f>
        <v>9.4272355911950004E-2</v>
      </c>
      <c r="W97" s="141">
        <f>(IF($B$3=Base_Cenarios!$A$3,Base_Cenarios!L49,(IF('Cenario_B.3.2'!$B$3=Base_Cenarios!$Q$3,Base_Cenarios!AB49,Base_Cenarios!AR49))))*12</f>
        <v>0</v>
      </c>
      <c r="X97" s="141">
        <f>(IF($B$3=Base_Cenarios!$A$3,Base_Cenarios!M49,(IF('Cenario_B.3.2'!$B$3=Base_Cenarios!$Q$3,Base_Cenarios!AC49,Base_Cenarios!AS49))))*12</f>
        <v>0</v>
      </c>
      <c r="Y97" s="141">
        <f>(IF($B$3=Base_Cenarios!$A$3,Base_Cenarios!N49,(IF('Cenario_B.3.2'!$B$3=Base_Cenarios!$Q$3,Base_Cenarios!AD49,Base_Cenarios!AT49))))*12</f>
        <v>0</v>
      </c>
      <c r="Z97" s="141">
        <f>(IF($B$3=Base_Cenarios!$A$3,Base_Cenarios!O49,(IF('Cenario_B.3.2'!$B$3=Base_Cenarios!$Q$3,Base_Cenarios!AE49,Base_Cenarios!AU49))))*12</f>
        <v>0</v>
      </c>
      <c r="AA97" s="150">
        <f>IF($B$4=Base_Cenarios!$AW$5,Base_Cenarios!AX$5,(IF('Cenario_B.3.2'!$B$4=Base_Cenarios!$AW$6,Base_Cenarios!AX$6,Base_Cenarios!AX$7)))</f>
        <v>8.405E-2</v>
      </c>
      <c r="AB97" s="150">
        <f>IF($B$4=Base_Cenarios!$AW$5,Base_Cenarios!AY$5,(IF('Cenario_B.3.2'!$B$4=Base_Cenarios!$AW$6,Base_Cenarios!AY$6,Base_Cenarios!AY$7)))</f>
        <v>8.7327950000000001E-2</v>
      </c>
      <c r="AC97" s="150">
        <f>IF($B$4=Base_Cenarios!$AW$5,Base_Cenarios!AZ$5,(IF('Cenario_B.3.2'!$B$4=Base_Cenarios!$AW$6,Base_Cenarios!AZ$6,Base_Cenarios!AZ$7)))</f>
        <v>9.0733740049999997E-2</v>
      </c>
      <c r="AD97" s="150">
        <f>IF($B$4=Base_Cenarios!$AW$5,Base_Cenarios!BA$5,(IF('Cenario_B.3.2'!$B$4=Base_Cenarios!$AW$6,Base_Cenarios!BA$6,Base_Cenarios!BA$7)))</f>
        <v>9.4272355911950004E-2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(IF($B$3=Base_Cenarios!$A$3,Base_Cenarios!G50,(IF('Cenario_B.3.2'!$B$3=Base_Cenarios!$Q$3,Base_Cenarios!W50,Base_Cenarios!AM50))))*12.1667</f>
        <v>0</v>
      </c>
      <c r="C98" s="111">
        <f>(IF($B$3=Base_Cenarios!$A$3,Base_Cenarios!H50,(IF('Cenario_B.3.2'!$B$3=Base_Cenarios!$Q$3,Base_Cenarios!X50,Base_Cenarios!AN50))))*12.1667</f>
        <v>0</v>
      </c>
      <c r="D98" s="111">
        <f>(IF($B$3=Base_Cenarios!$A$3,Base_Cenarios!I50,(IF('Cenario_B.3.2'!$B$3=Base_Cenarios!$Q$3,Base_Cenarios!Y50,Base_Cenarios!AO50))))*12.1667</f>
        <v>0</v>
      </c>
      <c r="E98" s="111">
        <f>(IF($B$3=Base_Cenarios!$A$3,Base_Cenarios!J50,(IF('Cenario_B.3.2'!$B$3=Base_Cenarios!$Q$3,Base_Cenarios!Z50,Base_Cenarios!AP50))))*12.1667</f>
        <v>0</v>
      </c>
      <c r="F98" s="112">
        <v>1</v>
      </c>
      <c r="G98" s="114">
        <f>IF($B$4=Base_Cenarios!$AW$5,Base_Cenarios!AX$5,(IF('Cenario_B.3.2'!$B$4=Base_Cenarios!$AW$6,Base_Cenarios!AX$6,Base_Cenarios!AX$7)))</f>
        <v>8.405E-2</v>
      </c>
      <c r="H98" s="114">
        <f>IF($B$4=Base_Cenarios!$AW$5,Base_Cenarios!AY$5,(IF('Cenario_B.3.2'!$B$4=Base_Cenarios!$AW$6,Base_Cenarios!AY$6,Base_Cenarios!AY$7)))</f>
        <v>8.7327950000000001E-2</v>
      </c>
      <c r="I98" s="114">
        <f>IF($B$4=Base_Cenarios!$AW$5,Base_Cenarios!AZ$5,(IF('Cenario_B.3.2'!$B$4=Base_Cenarios!$AW$6,Base_Cenarios!AZ$6,Base_Cenarios!AZ$7)))</f>
        <v>9.0733740049999997E-2</v>
      </c>
      <c r="J98" s="114">
        <f>IF($B$4=Base_Cenarios!$AW$5,Base_Cenarios!BA$5,(IF('Cenario_B.3.2'!$B$4=Base_Cenarios!$AW$6,Base_Cenarios!BA$6,Base_Cenarios!BA$7)))</f>
        <v>9.4272355911950004E-2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IF($B$4=Base_Cenarios!$AW$5,Base_Cenarios!AX$5,(IF('Cenario_B.3.2'!$B$4=Base_Cenarios!$AW$6,Base_Cenarios!AX$6,Base_Cenarios!AX$7)))</f>
        <v>8.405E-2</v>
      </c>
      <c r="T98" s="116">
        <f>IF($B$4=Base_Cenarios!$AW$5,Base_Cenarios!AY$5,(IF('Cenario_B.3.2'!$B$4=Base_Cenarios!$AW$6,Base_Cenarios!AY$6,Base_Cenarios!AY$7)))</f>
        <v>8.7327950000000001E-2</v>
      </c>
      <c r="U98" s="116">
        <f>IF($B$4=Base_Cenarios!$AW$5,Base_Cenarios!AZ$5,(IF('Cenario_B.3.2'!$B$4=Base_Cenarios!$AW$6,Base_Cenarios!AZ$6,Base_Cenarios!AZ$7)))</f>
        <v>9.0733740049999997E-2</v>
      </c>
      <c r="V98" s="116">
        <f>IF($B$4=Base_Cenarios!$AW$5,Base_Cenarios!BA$5,(IF('Cenario_B.3.2'!$B$4=Base_Cenarios!$AW$6,Base_Cenarios!BA$6,Base_Cenarios!BA$7)))</f>
        <v>9.4272355911950004E-2</v>
      </c>
      <c r="W98" s="141">
        <f>(IF($B$3=Base_Cenarios!$A$3,Base_Cenarios!L50,(IF('Cenario_B.3.2'!$B$3=Base_Cenarios!$Q$3,Base_Cenarios!AB50,Base_Cenarios!AR50))))*12</f>
        <v>0</v>
      </c>
      <c r="X98" s="141">
        <f>(IF($B$3=Base_Cenarios!$A$3,Base_Cenarios!M50,(IF('Cenario_B.3.2'!$B$3=Base_Cenarios!$Q$3,Base_Cenarios!AC50,Base_Cenarios!AS50))))*12</f>
        <v>0</v>
      </c>
      <c r="Y98" s="141">
        <f>(IF($B$3=Base_Cenarios!$A$3,Base_Cenarios!N50,(IF('Cenario_B.3.2'!$B$3=Base_Cenarios!$Q$3,Base_Cenarios!AD50,Base_Cenarios!AT50))))*12</f>
        <v>0</v>
      </c>
      <c r="Z98" s="141">
        <f>(IF($B$3=Base_Cenarios!$A$3,Base_Cenarios!O50,(IF('Cenario_B.3.2'!$B$3=Base_Cenarios!$Q$3,Base_Cenarios!AE50,Base_Cenarios!AU50))))*12</f>
        <v>0</v>
      </c>
      <c r="AA98" s="150">
        <f>IF($B$4=Base_Cenarios!$AW$5,Base_Cenarios!AX$5,(IF('Cenario_B.3.2'!$B$4=Base_Cenarios!$AW$6,Base_Cenarios!AX$6,Base_Cenarios!AX$7)))</f>
        <v>8.405E-2</v>
      </c>
      <c r="AB98" s="150">
        <f>IF($B$4=Base_Cenarios!$AW$5,Base_Cenarios!AY$5,(IF('Cenario_B.3.2'!$B$4=Base_Cenarios!$AW$6,Base_Cenarios!AY$6,Base_Cenarios!AY$7)))</f>
        <v>8.7327950000000001E-2</v>
      </c>
      <c r="AC98" s="150">
        <f>IF($B$4=Base_Cenarios!$AW$5,Base_Cenarios!AZ$5,(IF('Cenario_B.3.2'!$B$4=Base_Cenarios!$AW$6,Base_Cenarios!AZ$6,Base_Cenarios!AZ$7)))</f>
        <v>9.0733740049999997E-2</v>
      </c>
      <c r="AD98" s="150">
        <f>IF($B$4=Base_Cenarios!$AW$5,Base_Cenarios!BA$5,(IF('Cenario_B.3.2'!$B$4=Base_Cenarios!$AW$6,Base_Cenarios!BA$6,Base_Cenarios!BA$7)))</f>
        <v>9.4272355911950004E-2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(IF($B$3=Base_Cenarios!$A$3,Base_Cenarios!G51,(IF('Cenario_B.3.2'!$B$3=Base_Cenarios!$Q$3,Base_Cenarios!W51,Base_Cenarios!AM51))))*12.1667</f>
        <v>64653621.132723287</v>
      </c>
      <c r="C99" s="111">
        <f>(IF($B$3=Base_Cenarios!$A$3,Base_Cenarios!H51,(IF('Cenario_B.3.2'!$B$3=Base_Cenarios!$Q$3,Base_Cenarios!X51,Base_Cenarios!AN51))))*12.1667</f>
        <v>55602114.174142033</v>
      </c>
      <c r="D99" s="111">
        <f>(IF($B$3=Base_Cenarios!$A$3,Base_Cenarios!I51,(IF('Cenario_B.3.2'!$B$3=Base_Cenarios!$Q$3,Base_Cenarios!Y51,Base_Cenarios!AO51))))*12.1667</f>
        <v>42257606.772347949</v>
      </c>
      <c r="E99" s="111">
        <f>(IF($B$3=Base_Cenarios!$A$3,Base_Cenarios!J51,(IF('Cenario_B.3.2'!$B$3=Base_Cenarios!$Q$3,Base_Cenarios!Z51,Base_Cenarios!AP51))))*12.1667</f>
        <v>31270629.011537477</v>
      </c>
      <c r="F99" s="112">
        <v>1</v>
      </c>
      <c r="G99" s="114">
        <f>IF($B$4=Base_Cenarios!$AW$5,Base_Cenarios!AX$5,(IF('Cenario_B.3.2'!$B$4=Base_Cenarios!$AW$6,Base_Cenarios!AX$6,Base_Cenarios!AX$7)))</f>
        <v>8.405E-2</v>
      </c>
      <c r="H99" s="114">
        <f>IF($B$4=Base_Cenarios!$AW$5,Base_Cenarios!AY$5,(IF('Cenario_B.3.2'!$B$4=Base_Cenarios!$AW$6,Base_Cenarios!AY$6,Base_Cenarios!AY$7)))</f>
        <v>8.7327950000000001E-2</v>
      </c>
      <c r="I99" s="114">
        <f>IF($B$4=Base_Cenarios!$AW$5,Base_Cenarios!AZ$5,(IF('Cenario_B.3.2'!$B$4=Base_Cenarios!$AW$6,Base_Cenarios!AZ$6,Base_Cenarios!AZ$7)))</f>
        <v>9.0733740049999997E-2</v>
      </c>
      <c r="J99" s="114">
        <f>IF($B$4=Base_Cenarios!$AW$5,Base_Cenarios!BA$5,(IF('Cenario_B.3.2'!$B$4=Base_Cenarios!$AW$6,Base_Cenarios!BA$6,Base_Cenarios!BA$7)))</f>
        <v>9.4272355911950004E-2</v>
      </c>
      <c r="K99" s="115">
        <f t="shared" si="37"/>
        <v>64653621.132723287</v>
      </c>
      <c r="L99" s="115">
        <f t="shared" si="37"/>
        <v>55602114.174142033</v>
      </c>
      <c r="M99" s="115">
        <f t="shared" si="37"/>
        <v>42257606.772347949</v>
      </c>
      <c r="N99" s="115">
        <f t="shared" si="37"/>
        <v>31270629.011537477</v>
      </c>
      <c r="O99" s="115">
        <f t="shared" si="43"/>
        <v>51722896.906178631</v>
      </c>
      <c r="P99" s="115">
        <f t="shared" si="38"/>
        <v>44481691.339313626</v>
      </c>
      <c r="Q99" s="115">
        <f t="shared" si="38"/>
        <v>33806085.41787836</v>
      </c>
      <c r="R99" s="115">
        <f t="shared" si="38"/>
        <v>25016503.209229983</v>
      </c>
      <c r="S99" s="116">
        <f>IF($B$4=Base_Cenarios!$AW$5,Base_Cenarios!AX$5,(IF('Cenario_B.3.2'!$B$4=Base_Cenarios!$AW$6,Base_Cenarios!AX$6,Base_Cenarios!AX$7)))</f>
        <v>8.405E-2</v>
      </c>
      <c r="T99" s="116">
        <f>IF($B$4=Base_Cenarios!$AW$5,Base_Cenarios!AY$5,(IF('Cenario_B.3.2'!$B$4=Base_Cenarios!$AW$6,Base_Cenarios!AY$6,Base_Cenarios!AY$7)))</f>
        <v>8.7327950000000001E-2</v>
      </c>
      <c r="U99" s="116">
        <f>IF($B$4=Base_Cenarios!$AW$5,Base_Cenarios!AZ$5,(IF('Cenario_B.3.2'!$B$4=Base_Cenarios!$AW$6,Base_Cenarios!AZ$6,Base_Cenarios!AZ$7)))</f>
        <v>9.0733740049999997E-2</v>
      </c>
      <c r="V99" s="116">
        <f>IF($B$4=Base_Cenarios!$AW$5,Base_Cenarios!BA$5,(IF('Cenario_B.3.2'!$B$4=Base_Cenarios!$AW$6,Base_Cenarios!BA$6,Base_Cenarios!BA$7)))</f>
        <v>9.4272355911950004E-2</v>
      </c>
      <c r="W99" s="141">
        <f>(IF($B$3=Base_Cenarios!$A$3,Base_Cenarios!L51,(IF('Cenario_B.3.2'!$B$3=Base_Cenarios!$Q$3,Base_Cenarios!AB51,Base_Cenarios!AR51))))*12</f>
        <v>23901.460992</v>
      </c>
      <c r="X99" s="141">
        <f>(IF($B$3=Base_Cenarios!$A$3,Base_Cenarios!M51,(IF('Cenario_B.3.2'!$B$3=Base_Cenarios!$Q$3,Base_Cenarios!AC51,Base_Cenarios!AS51))))*12</f>
        <v>25335.548651519999</v>
      </c>
      <c r="Y99" s="141">
        <f>(IF($B$3=Base_Cenarios!$A$3,Base_Cenarios!N51,(IF('Cenario_B.3.2'!$B$3=Base_Cenarios!$Q$3,Base_Cenarios!AD51,Base_Cenarios!AT51))))*12</f>
        <v>26855.681570611199</v>
      </c>
      <c r="Z99" s="141">
        <f>(IF($B$3=Base_Cenarios!$A$3,Base_Cenarios!O51,(IF('Cenario_B.3.2'!$B$3=Base_Cenarios!$Q$3,Base_Cenarios!AE51,Base_Cenarios!AU51))))*12</f>
        <v>30615.476990496765</v>
      </c>
      <c r="AA99" s="150">
        <f>IF($B$4=Base_Cenarios!$AW$5,Base_Cenarios!AX$5,(IF('Cenario_B.3.2'!$B$4=Base_Cenarios!$AW$6,Base_Cenarios!AX$6,Base_Cenarios!AX$7)))</f>
        <v>8.405E-2</v>
      </c>
      <c r="AB99" s="150">
        <f>IF($B$4=Base_Cenarios!$AW$5,Base_Cenarios!AY$5,(IF('Cenario_B.3.2'!$B$4=Base_Cenarios!$AW$6,Base_Cenarios!AY$6,Base_Cenarios!AY$7)))</f>
        <v>8.7327950000000001E-2</v>
      </c>
      <c r="AC99" s="150">
        <f>IF($B$4=Base_Cenarios!$AW$5,Base_Cenarios!AZ$5,(IF('Cenario_B.3.2'!$B$4=Base_Cenarios!$AW$6,Base_Cenarios!AZ$6,Base_Cenarios!AZ$7)))</f>
        <v>9.0733740049999997E-2</v>
      </c>
      <c r="AD99" s="150">
        <f>IF($B$4=Base_Cenarios!$AW$5,Base_Cenarios!BA$5,(IF('Cenario_B.3.2'!$B$4=Base_Cenarios!$AW$6,Base_Cenarios!BA$6,Base_Cenarios!BA$7)))</f>
        <v>9.4272355911950004E-2</v>
      </c>
      <c r="AE99" s="149">
        <v>1</v>
      </c>
      <c r="AF99" s="118">
        <f t="shared" si="39"/>
        <v>5434136.8562053926</v>
      </c>
      <c r="AG99" s="118">
        <f t="shared" si="39"/>
        <v>4855618.6464937665</v>
      </c>
      <c r="AH99" s="118">
        <f t="shared" si="39"/>
        <v>3834190.7080173381</v>
      </c>
      <c r="AI99" s="118">
        <f t="shared" si="39"/>
        <v>2947955.8677662103</v>
      </c>
      <c r="AJ99" s="118">
        <f>IF(K99&gt;0,(K99-O99)*S99*(B99/K99),0)</f>
        <v>1086827.3712410782</v>
      </c>
      <c r="AK99" s="118">
        <f t="shared" si="40"/>
        <v>971123.72929875331</v>
      </c>
      <c r="AL99" s="118">
        <f t="shared" si="40"/>
        <v>766838.14160346764</v>
      </c>
      <c r="AM99" s="118">
        <f t="shared" si="40"/>
        <v>589591.173553242</v>
      </c>
      <c r="AN99" s="118">
        <f t="shared" si="44"/>
        <v>2008.9177963776001</v>
      </c>
      <c r="AO99" s="118">
        <f t="shared" si="41"/>
        <v>2212.5015258625058</v>
      </c>
      <c r="AP99" s="118">
        <f t="shared" si="41"/>
        <v>2436.7164304934122</v>
      </c>
      <c r="AQ99" s="118">
        <f t="shared" si="41"/>
        <v>2886.1931432622268</v>
      </c>
      <c r="AR99" s="118">
        <f t="shared" si="42"/>
        <v>6522973.1452428494</v>
      </c>
      <c r="AS99" s="118">
        <f t="shared" si="42"/>
        <v>5828954.8773183823</v>
      </c>
      <c r="AT99" s="118">
        <f t="shared" si="42"/>
        <v>4603465.5660512997</v>
      </c>
      <c r="AU99" s="118">
        <f t="shared" si="42"/>
        <v>3540433.2344627143</v>
      </c>
    </row>
    <row r="100" spans="1:47">
      <c r="A100" s="87" t="s">
        <v>15</v>
      </c>
      <c r="B100" s="111">
        <f>(IF($B$3=Base_Cenarios!$A$3,Base_Cenarios!G52,(IF('Cenario_B.3.2'!$B$3=Base_Cenarios!$Q$3,Base_Cenarios!W52,Base_Cenarios!AM52))))*12.1667</f>
        <v>0</v>
      </c>
      <c r="C100" s="111">
        <f>(IF($B$3=Base_Cenarios!$A$3,Base_Cenarios!H52,(IF('Cenario_B.3.2'!$B$3=Base_Cenarios!$Q$3,Base_Cenarios!X52,Base_Cenarios!AN52))))*12.1667</f>
        <v>0</v>
      </c>
      <c r="D100" s="111">
        <f>(IF($B$3=Base_Cenarios!$A$3,Base_Cenarios!I52,(IF('Cenario_B.3.2'!$B$3=Base_Cenarios!$Q$3,Base_Cenarios!Y52,Base_Cenarios!AO52))))*12.1667</f>
        <v>0</v>
      </c>
      <c r="E100" s="111">
        <f>(IF($B$3=Base_Cenarios!$A$3,Base_Cenarios!J52,(IF('Cenario_B.3.2'!$B$3=Base_Cenarios!$Q$3,Base_Cenarios!Z52,Base_Cenarios!AP52))))*12.1667</f>
        <v>0</v>
      </c>
      <c r="F100" s="112">
        <v>1</v>
      </c>
      <c r="G100" s="114">
        <f>IF($B$4=Base_Cenarios!$AW$5,Base_Cenarios!AX$5,(IF('Cenario_B.3.2'!$B$4=Base_Cenarios!$AW$6,Base_Cenarios!AX$6,Base_Cenarios!AX$7)))</f>
        <v>8.405E-2</v>
      </c>
      <c r="H100" s="114">
        <f>IF($B$4=Base_Cenarios!$AW$5,Base_Cenarios!AY$5,(IF('Cenario_B.3.2'!$B$4=Base_Cenarios!$AW$6,Base_Cenarios!AY$6,Base_Cenarios!AY$7)))</f>
        <v>8.7327950000000001E-2</v>
      </c>
      <c r="I100" s="114">
        <f>IF($B$4=Base_Cenarios!$AW$5,Base_Cenarios!AZ$5,(IF('Cenario_B.3.2'!$B$4=Base_Cenarios!$AW$6,Base_Cenarios!AZ$6,Base_Cenarios!AZ$7)))</f>
        <v>9.0733740049999997E-2</v>
      </c>
      <c r="J100" s="114">
        <f>IF($B$4=Base_Cenarios!$AW$5,Base_Cenarios!BA$5,(IF('Cenario_B.3.2'!$B$4=Base_Cenarios!$AW$6,Base_Cenarios!BA$6,Base_Cenarios!BA$7)))</f>
        <v>9.4272355911950004E-2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IF($B$4=Base_Cenarios!$AW$5,Base_Cenarios!AX$5,(IF('Cenario_B.3.2'!$B$4=Base_Cenarios!$AW$6,Base_Cenarios!AX$6,Base_Cenarios!AX$7)))</f>
        <v>8.405E-2</v>
      </c>
      <c r="T100" s="116">
        <f>IF($B$4=Base_Cenarios!$AW$5,Base_Cenarios!AY$5,(IF('Cenario_B.3.2'!$B$4=Base_Cenarios!$AW$6,Base_Cenarios!AY$6,Base_Cenarios!AY$7)))</f>
        <v>8.7327950000000001E-2</v>
      </c>
      <c r="U100" s="116">
        <f>IF($B$4=Base_Cenarios!$AW$5,Base_Cenarios!AZ$5,(IF('Cenario_B.3.2'!$B$4=Base_Cenarios!$AW$6,Base_Cenarios!AZ$6,Base_Cenarios!AZ$7)))</f>
        <v>9.0733740049999997E-2</v>
      </c>
      <c r="V100" s="116">
        <f>IF($B$4=Base_Cenarios!$AW$5,Base_Cenarios!BA$5,(IF('Cenario_B.3.2'!$B$4=Base_Cenarios!$AW$6,Base_Cenarios!BA$6,Base_Cenarios!BA$7)))</f>
        <v>9.4272355911950004E-2</v>
      </c>
      <c r="W100" s="141">
        <f>(IF($B$3=Base_Cenarios!$A$3,Base_Cenarios!L52,(IF('Cenario_B.3.2'!$B$3=Base_Cenarios!$Q$3,Base_Cenarios!AB52,Base_Cenarios!AR52))))*12</f>
        <v>0</v>
      </c>
      <c r="X100" s="141">
        <f>(IF($B$3=Base_Cenarios!$A$3,Base_Cenarios!M52,(IF('Cenario_B.3.2'!$B$3=Base_Cenarios!$Q$3,Base_Cenarios!AC52,Base_Cenarios!AS52))))*12</f>
        <v>0</v>
      </c>
      <c r="Y100" s="141">
        <f>(IF($B$3=Base_Cenarios!$A$3,Base_Cenarios!N52,(IF('Cenario_B.3.2'!$B$3=Base_Cenarios!$Q$3,Base_Cenarios!AD52,Base_Cenarios!AT52))))*12</f>
        <v>0</v>
      </c>
      <c r="Z100" s="141">
        <f>(IF($B$3=Base_Cenarios!$A$3,Base_Cenarios!O52,(IF('Cenario_B.3.2'!$B$3=Base_Cenarios!$Q$3,Base_Cenarios!AE52,Base_Cenarios!AU52))))*12</f>
        <v>0</v>
      </c>
      <c r="AA100" s="150">
        <f>IF($B$4=Base_Cenarios!$AW$5,Base_Cenarios!AX$5,(IF('Cenario_B.3.2'!$B$4=Base_Cenarios!$AW$6,Base_Cenarios!AX$6,Base_Cenarios!AX$7)))</f>
        <v>8.405E-2</v>
      </c>
      <c r="AB100" s="150">
        <f>IF($B$4=Base_Cenarios!$AW$5,Base_Cenarios!AY$5,(IF('Cenario_B.3.2'!$B$4=Base_Cenarios!$AW$6,Base_Cenarios!AY$6,Base_Cenarios!AY$7)))</f>
        <v>8.7327950000000001E-2</v>
      </c>
      <c r="AC100" s="150">
        <f>IF($B$4=Base_Cenarios!$AW$5,Base_Cenarios!AZ$5,(IF('Cenario_B.3.2'!$B$4=Base_Cenarios!$AW$6,Base_Cenarios!AZ$6,Base_Cenarios!AZ$7)))</f>
        <v>9.0733740049999997E-2</v>
      </c>
      <c r="AD100" s="150">
        <f>IF($B$4=Base_Cenarios!$AW$5,Base_Cenarios!BA$5,(IF('Cenario_B.3.2'!$B$4=Base_Cenarios!$AW$6,Base_Cenarios!BA$6,Base_Cenarios!BA$7)))</f>
        <v>9.4272355911950004E-2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(IF($B$3=Base_Cenarios!$A$3,Base_Cenarios!G53,(IF('Cenario_B.3.2'!$B$3=Base_Cenarios!$Q$3,Base_Cenarios!W53,Base_Cenarios!AM53))))*12.1667</f>
        <v>0</v>
      </c>
      <c r="C101" s="111">
        <f>(IF($B$3=Base_Cenarios!$A$3,Base_Cenarios!H53,(IF('Cenario_B.3.2'!$B$3=Base_Cenarios!$Q$3,Base_Cenarios!X53,Base_Cenarios!AN53))))*12.1667</f>
        <v>0</v>
      </c>
      <c r="D101" s="111">
        <f>(IF($B$3=Base_Cenarios!$A$3,Base_Cenarios!I53,(IF('Cenario_B.3.2'!$B$3=Base_Cenarios!$Q$3,Base_Cenarios!Y53,Base_Cenarios!AO53))))*12.1667</f>
        <v>0</v>
      </c>
      <c r="E101" s="111">
        <f>(IF($B$3=Base_Cenarios!$A$3,Base_Cenarios!J53,(IF('Cenario_B.3.2'!$B$3=Base_Cenarios!$Q$3,Base_Cenarios!Z53,Base_Cenarios!AP53))))*12.1667</f>
        <v>0</v>
      </c>
      <c r="F101" s="112">
        <v>1</v>
      </c>
      <c r="G101" s="114">
        <f>IF($B$4=Base_Cenarios!$AW$5,Base_Cenarios!AX$5,(IF('Cenario_B.3.2'!$B$4=Base_Cenarios!$AW$6,Base_Cenarios!AX$6,Base_Cenarios!AX$7)))</f>
        <v>8.405E-2</v>
      </c>
      <c r="H101" s="114">
        <f>IF($B$4=Base_Cenarios!$AW$5,Base_Cenarios!AY$5,(IF('Cenario_B.3.2'!$B$4=Base_Cenarios!$AW$6,Base_Cenarios!AY$6,Base_Cenarios!AY$7)))</f>
        <v>8.7327950000000001E-2</v>
      </c>
      <c r="I101" s="114">
        <f>IF($B$4=Base_Cenarios!$AW$5,Base_Cenarios!AZ$5,(IF('Cenario_B.3.2'!$B$4=Base_Cenarios!$AW$6,Base_Cenarios!AZ$6,Base_Cenarios!AZ$7)))</f>
        <v>9.0733740049999997E-2</v>
      </c>
      <c r="J101" s="114">
        <f>IF($B$4=Base_Cenarios!$AW$5,Base_Cenarios!BA$5,(IF('Cenario_B.3.2'!$B$4=Base_Cenarios!$AW$6,Base_Cenarios!BA$6,Base_Cenarios!BA$7)))</f>
        <v>9.4272355911950004E-2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IF($B$4=Base_Cenarios!$AW$5,Base_Cenarios!AX$5,(IF('Cenario_B.3.2'!$B$4=Base_Cenarios!$AW$6,Base_Cenarios!AX$6,Base_Cenarios!AX$7)))</f>
        <v>8.405E-2</v>
      </c>
      <c r="T101" s="116">
        <f>IF($B$4=Base_Cenarios!$AW$5,Base_Cenarios!AY$5,(IF('Cenario_B.3.2'!$B$4=Base_Cenarios!$AW$6,Base_Cenarios!AY$6,Base_Cenarios!AY$7)))</f>
        <v>8.7327950000000001E-2</v>
      </c>
      <c r="U101" s="116">
        <f>IF($B$4=Base_Cenarios!$AW$5,Base_Cenarios!AZ$5,(IF('Cenario_B.3.2'!$B$4=Base_Cenarios!$AW$6,Base_Cenarios!AZ$6,Base_Cenarios!AZ$7)))</f>
        <v>9.0733740049999997E-2</v>
      </c>
      <c r="V101" s="116">
        <f>IF($B$4=Base_Cenarios!$AW$5,Base_Cenarios!BA$5,(IF('Cenario_B.3.2'!$B$4=Base_Cenarios!$AW$6,Base_Cenarios!BA$6,Base_Cenarios!BA$7)))</f>
        <v>9.4272355911950004E-2</v>
      </c>
      <c r="W101" s="141">
        <f>(IF($B$3=Base_Cenarios!$A$3,Base_Cenarios!L53,(IF('Cenario_B.3.2'!$B$3=Base_Cenarios!$Q$3,Base_Cenarios!AB53,Base_Cenarios!AR53))))*12</f>
        <v>0</v>
      </c>
      <c r="X101" s="141">
        <f>(IF($B$3=Base_Cenarios!$A$3,Base_Cenarios!M53,(IF('Cenario_B.3.2'!$B$3=Base_Cenarios!$Q$3,Base_Cenarios!AC53,Base_Cenarios!AS53))))*12</f>
        <v>0</v>
      </c>
      <c r="Y101" s="141">
        <f>(IF($B$3=Base_Cenarios!$A$3,Base_Cenarios!N53,(IF('Cenario_B.3.2'!$B$3=Base_Cenarios!$Q$3,Base_Cenarios!AD53,Base_Cenarios!AT53))))*12</f>
        <v>0</v>
      </c>
      <c r="Z101" s="141">
        <f>(IF($B$3=Base_Cenarios!$A$3,Base_Cenarios!O53,(IF('Cenario_B.3.2'!$B$3=Base_Cenarios!$Q$3,Base_Cenarios!AE53,Base_Cenarios!AU53))))*12</f>
        <v>0</v>
      </c>
      <c r="AA101" s="150">
        <f>IF($B$4=Base_Cenarios!$AW$5,Base_Cenarios!AX$5,(IF('Cenario_B.3.2'!$B$4=Base_Cenarios!$AW$6,Base_Cenarios!AX$6,Base_Cenarios!AX$7)))</f>
        <v>8.405E-2</v>
      </c>
      <c r="AB101" s="150">
        <f>IF($B$4=Base_Cenarios!$AW$5,Base_Cenarios!AY$5,(IF('Cenario_B.3.2'!$B$4=Base_Cenarios!$AW$6,Base_Cenarios!AY$6,Base_Cenarios!AY$7)))</f>
        <v>8.7327950000000001E-2</v>
      </c>
      <c r="AC101" s="150">
        <f>IF($B$4=Base_Cenarios!$AW$5,Base_Cenarios!AZ$5,(IF('Cenario_B.3.2'!$B$4=Base_Cenarios!$AW$6,Base_Cenarios!AZ$6,Base_Cenarios!AZ$7)))</f>
        <v>9.0733740049999997E-2</v>
      </c>
      <c r="AD101" s="150">
        <f>IF($B$4=Base_Cenarios!$AW$5,Base_Cenarios!BA$5,(IF('Cenario_B.3.2'!$B$4=Base_Cenarios!$AW$6,Base_Cenarios!BA$6,Base_Cenarios!BA$7)))</f>
        <v>9.4272355911950004E-2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5434136.8562053926</v>
      </c>
      <c r="AH102" s="132">
        <f t="shared" si="46"/>
        <v>4855618.6464937665</v>
      </c>
      <c r="AI102" s="132">
        <f t="shared" si="46"/>
        <v>3834190.7080173381</v>
      </c>
      <c r="AJ102" s="132">
        <f t="shared" si="46"/>
        <v>2947955.8677662103</v>
      </c>
      <c r="AK102" s="132">
        <f t="shared" si="46"/>
        <v>1086827.3712410782</v>
      </c>
      <c r="AL102" s="132">
        <f t="shared" si="46"/>
        <v>971123.72929875331</v>
      </c>
      <c r="AM102" s="132">
        <f t="shared" si="46"/>
        <v>766838.14160346764</v>
      </c>
      <c r="AN102" s="132">
        <f t="shared" si="46"/>
        <v>589591.173553242</v>
      </c>
      <c r="AO102" s="132">
        <f t="shared" si="46"/>
        <v>2008.9177963776001</v>
      </c>
      <c r="AP102" s="132">
        <f t="shared" si="46"/>
        <v>2212.5015258625058</v>
      </c>
      <c r="AQ102" s="132">
        <f t="shared" si="46"/>
        <v>2436.7164304934122</v>
      </c>
      <c r="AR102" s="132">
        <f t="shared" si="46"/>
        <v>2886.1931432622268</v>
      </c>
      <c r="AS102" s="132">
        <f t="shared" si="46"/>
        <v>6522973.1452428494</v>
      </c>
      <c r="AT102" s="132">
        <f t="shared" si="46"/>
        <v>5828954.8773183823</v>
      </c>
      <c r="AU102" s="132">
        <f t="shared" si="46"/>
        <v>4603465.5660512997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showDropDown="1" showInputMessage="1" showErrorMessage="1" sqref="E4:G4" xr:uid="{50E8554B-0982-47EF-8356-34B8854B1145}"/>
    <dataValidation type="list" allowBlank="1" showInputMessage="1" showErrorMessage="1" sqref="B3:D3" xr:uid="{117C983B-4CCA-4C27-9946-3B4AEE0BAD35}">
      <formula1>"Situação 1,Situação 2,Situação 3"</formula1>
    </dataValidation>
    <dataValidation type="list" allowBlank="1" showInputMessage="1" showErrorMessage="1" sqref="B4:D4" xr:uid="{8BFF931B-5527-4D18-8AFD-B2FC498082AB}">
      <formula1>"PPU 1,PPU 2,PPU 3"</formula1>
    </dataValidation>
    <dataValidation type="list" allowBlank="1" showInputMessage="1" showErrorMessage="1" sqref="E3:F3" xr:uid="{D5BFD222-CB63-4E03-A53F-FDB7DD55BEBB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E64E-A4E5-4E7F-AA53-5F1A152E01B0}">
  <dimension ref="A1:BA102"/>
  <sheetViews>
    <sheetView zoomScale="80" zoomScaleNormal="80" workbookViewId="0">
      <selection activeCell="D30" sqref="D30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82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3.8159999999999998</v>
      </c>
      <c r="K9" s="130">
        <f t="shared" ref="K9:M14" si="2">AS72</f>
        <v>3.9648240000000001</v>
      </c>
      <c r="L9" s="130">
        <f t="shared" si="2"/>
        <v>4.1194521359999996</v>
      </c>
      <c r="M9" s="130">
        <f t="shared" si="2"/>
        <v>6.3385023685497233</v>
      </c>
      <c r="N9" s="131">
        <f>Z84</f>
        <v>4139.1113399999995</v>
      </c>
      <c r="O9" s="131">
        <f t="shared" ref="O9:Q14" si="3">AA84</f>
        <v>4524.1624557409395</v>
      </c>
      <c r="P9" s="131">
        <f t="shared" si="3"/>
        <v>4898.4272700889969</v>
      </c>
      <c r="Q9" s="131">
        <f t="shared" si="3"/>
        <v>5350.486720057359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17739.048600000002</v>
      </c>
      <c r="C10" s="130">
        <f t="shared" si="0"/>
        <v>16974.91090861649</v>
      </c>
      <c r="D10" s="130">
        <f t="shared" si="0"/>
        <v>16107.674795021718</v>
      </c>
      <c r="E10" s="130">
        <f t="shared" si="0"/>
        <v>16298.570114446051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4139.1113399999995</v>
      </c>
      <c r="O10" s="131">
        <f t="shared" si="3"/>
        <v>4516.9890810816196</v>
      </c>
      <c r="P10" s="131">
        <f t="shared" si="3"/>
        <v>4893.7302163462973</v>
      </c>
      <c r="Q10" s="131">
        <f t="shared" si="3"/>
        <v>5327.11571271719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1277.2114992000002</v>
      </c>
      <c r="C11" s="130">
        <f t="shared" si="0"/>
        <v>1366.3637765511858</v>
      </c>
      <c r="D11" s="130">
        <f t="shared" si="0"/>
        <v>1450.4215054919159</v>
      </c>
      <c r="E11" s="130">
        <f t="shared" si="0"/>
        <v>1458.7223244296474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33112.890719999996</v>
      </c>
      <c r="O11" s="131">
        <f t="shared" si="3"/>
        <v>36247.368226157239</v>
      </c>
      <c r="P11" s="131">
        <f t="shared" si="3"/>
        <v>39239.346685751858</v>
      </c>
      <c r="Q11" s="131">
        <f t="shared" si="3"/>
        <v>42892.928655871772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7723047.007598402</v>
      </c>
      <c r="C12" s="130">
        <f t="shared" si="0"/>
        <v>8159417.7348110136</v>
      </c>
      <c r="D12" s="130">
        <f t="shared" si="0"/>
        <v>8543411.6990144905</v>
      </c>
      <c r="E12" s="130">
        <f t="shared" si="0"/>
        <v>8556592.9561354276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7005014.4991679993</v>
      </c>
      <c r="K12" s="130">
        <f t="shared" si="2"/>
        <v>7351003.5417085048</v>
      </c>
      <c r="L12" s="130">
        <f t="shared" si="2"/>
        <v>7714082.1359471623</v>
      </c>
      <c r="M12" s="130">
        <f t="shared" si="2"/>
        <v>8736288.9588158391</v>
      </c>
      <c r="N12" s="131">
        <f t="shared" si="7"/>
        <v>57947.55876</v>
      </c>
      <c r="O12" s="131">
        <f t="shared" si="3"/>
        <v>63488.084014831256</v>
      </c>
      <c r="P12" s="131">
        <f>AB87</f>
        <v>68794.925809425782</v>
      </c>
      <c r="Q12" s="131">
        <f t="shared" si="3"/>
        <v>75824.358305386733</v>
      </c>
      <c r="R12" s="130">
        <f t="shared" si="8"/>
        <v>11641237.023038991</v>
      </c>
      <c r="S12" s="130">
        <f t="shared" si="4"/>
        <v>10402655.938105382</v>
      </c>
      <c r="T12" s="130">
        <f t="shared" si="4"/>
        <v>8215583.9965222478</v>
      </c>
      <c r="U12" s="130">
        <f t="shared" si="4"/>
        <v>6318441.2274765875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84106.742428800004</v>
      </c>
      <c r="C13" s="130">
        <f t="shared" si="0"/>
        <v>89135.345438149903</v>
      </c>
      <c r="D13" s="130">
        <f t="shared" si="0"/>
        <v>93791.068776495784</v>
      </c>
      <c r="E13" s="130">
        <f t="shared" si="0"/>
        <v>93259.289443291695</v>
      </c>
      <c r="F13" s="130">
        <f t="shared" si="5"/>
        <v>334535.37552732439</v>
      </c>
      <c r="G13" s="130">
        <f t="shared" si="1"/>
        <v>439009.6599821875</v>
      </c>
      <c r="H13" s="130">
        <f t="shared" si="1"/>
        <v>566621.80870888347</v>
      </c>
      <c r="I13" s="130">
        <f t="shared" si="1"/>
        <v>317132.65196042758</v>
      </c>
      <c r="J13" s="130">
        <f t="shared" si="6"/>
        <v>1.9259999999999999</v>
      </c>
      <c r="K13" s="130">
        <f t="shared" si="2"/>
        <v>2.162425224609231</v>
      </c>
      <c r="L13" s="130">
        <f t="shared" si="2"/>
        <v>2.4088789962610893</v>
      </c>
      <c r="M13" s="130">
        <f t="shared" si="2"/>
        <v>2.7439640152479585</v>
      </c>
      <c r="N13" s="131">
        <f t="shared" si="7"/>
        <v>16556.445359999998</v>
      </c>
      <c r="O13" s="131">
        <f t="shared" si="3"/>
        <v>18183.883518696137</v>
      </c>
      <c r="P13" s="131">
        <f t="shared" si="3"/>
        <v>19594.180757156842</v>
      </c>
      <c r="Q13" s="131">
        <f t="shared" si="3"/>
        <v>21531.304146403629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3322169.0101439999</v>
      </c>
      <c r="C14" s="130">
        <f t="shared" si="0"/>
        <v>3582188.2972953366</v>
      </c>
      <c r="D14" s="130">
        <f t="shared" si="0"/>
        <v>3824351.8146139197</v>
      </c>
      <c r="E14" s="130">
        <f t="shared" si="0"/>
        <v>4011065.193287353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5729.0015519999979</v>
      </c>
      <c r="K14" s="130">
        <f t="shared" si="2"/>
        <v>6132.2291365538549</v>
      </c>
      <c r="L14" s="130">
        <f t="shared" si="2"/>
        <v>6468.8316550149402</v>
      </c>
      <c r="M14" s="130">
        <f t="shared" si="2"/>
        <v>7064.8310390514307</v>
      </c>
      <c r="N14" s="131">
        <f t="shared" si="7"/>
        <v>16556.445359999998</v>
      </c>
      <c r="O14" s="131">
        <f t="shared" si="3"/>
        <v>18091.784761501014</v>
      </c>
      <c r="P14" s="131">
        <f t="shared" si="3"/>
        <v>19617.3665766864</v>
      </c>
      <c r="Q14" s="131">
        <f t="shared" si="3"/>
        <v>21433.604212495098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11148339.020270402</v>
      </c>
      <c r="C15" s="132">
        <f t="shared" ref="C15:U15" si="9">SUM(C9:C14)</f>
        <v>11849082.652229667</v>
      </c>
      <c r="D15" s="132">
        <f t="shared" si="9"/>
        <v>12479112.67870542</v>
      </c>
      <c r="E15" s="132">
        <f t="shared" si="9"/>
        <v>12678674.731304947</v>
      </c>
      <c r="F15" s="132">
        <f t="shared" si="9"/>
        <v>334535.37552732439</v>
      </c>
      <c r="G15" s="132">
        <f t="shared" si="9"/>
        <v>439009.6599821875</v>
      </c>
      <c r="H15" s="132">
        <f t="shared" si="9"/>
        <v>566621.80870888347</v>
      </c>
      <c r="I15" s="132">
        <f t="shared" si="9"/>
        <v>317132.65196042758</v>
      </c>
      <c r="J15" s="132">
        <f t="shared" si="9"/>
        <v>7010749.2427199986</v>
      </c>
      <c r="K15" s="132">
        <f t="shared" si="9"/>
        <v>7357141.8980942834</v>
      </c>
      <c r="L15" s="132">
        <f t="shared" si="9"/>
        <v>7720557.4959333092</v>
      </c>
      <c r="M15" s="132">
        <f t="shared" si="9"/>
        <v>8743362.8723212723</v>
      </c>
      <c r="N15" s="132">
        <f t="shared" si="9"/>
        <v>132451.56287999998</v>
      </c>
      <c r="O15" s="132">
        <f t="shared" si="9"/>
        <v>145052.27205800821</v>
      </c>
      <c r="P15" s="132">
        <f t="shared" si="9"/>
        <v>157037.9773154562</v>
      </c>
      <c r="Q15" s="132">
        <f t="shared" si="9"/>
        <v>172359.79775293177</v>
      </c>
      <c r="R15" s="132">
        <f t="shared" si="9"/>
        <v>11641237.023038991</v>
      </c>
      <c r="S15" s="132">
        <f t="shared" si="9"/>
        <v>10402655.938105382</v>
      </c>
      <c r="T15" s="132">
        <f t="shared" si="9"/>
        <v>8215583.9965222478</v>
      </c>
      <c r="U15" s="132">
        <f t="shared" si="9"/>
        <v>6318441.2274765875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1.0151589248043342E-8</v>
      </c>
      <c r="K20" s="89">
        <f>IF(Renda_Futura!K6&gt;0,K9/Renda_Futura!K6,0)</f>
        <v>8.7169431642289529E-9</v>
      </c>
      <c r="L20" s="89">
        <f>IF(Renda_Futura!L6&gt;0,L9/Renda_Futura!L6,0)</f>
        <v>7.4850445848213895E-9</v>
      </c>
      <c r="M20" s="89">
        <f>IF(Renda_Futura!M6&gt;0,M9/Renda_Futura!M6,0)</f>
        <v>7.9979575599279164E-9</v>
      </c>
      <c r="N20" s="89">
        <f>IF(Renda_Futura!N6&gt;0,N9/Renda_Futura!N6,0)</f>
        <v>2.8036545637690591E-4</v>
      </c>
      <c r="O20" s="89">
        <f>IF(Renda_Futura!O6&gt;0,O9/Renda_Futura!O6,0)</f>
        <v>2.6647578217831367E-4</v>
      </c>
      <c r="P20" s="89">
        <f>IF(Renda_Futura!P6&gt;0,P9/Renda_Futura!P6,0)</f>
        <v>2.5088712691314686E-4</v>
      </c>
      <c r="Q20" s="89">
        <f>IF(Renda_Futura!Q6&gt;0,Q9/Renda_Futura!Q6,0)</f>
        <v>2.1080050749207869E-4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1.1838232336822663E-3</v>
      </c>
      <c r="C21" s="89">
        <f>IF(Renda_Futura!C7&gt;0,C10/Renda_Futura!C7,0)</f>
        <v>9.1379218178424041E-4</v>
      </c>
      <c r="D21" s="89">
        <f>IF(Renda_Futura!D7&gt;0,D10/Renda_Futura!D7,0)</f>
        <v>7.0876834212931774E-4</v>
      </c>
      <c r="E21" s="89">
        <f>IF(Renda_Futura!E7&gt;0,E10/Renda_Futura!E7,0)</f>
        <v>5.0798137090024185E-4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2.7745343294098584E-4</v>
      </c>
      <c r="O21" s="89">
        <f>IF(Renda_Futura!O7&gt;0,O10/Renda_Futura!O7,0)</f>
        <v>2.6328989678274961E-4</v>
      </c>
      <c r="P21" s="89">
        <f>IF(Renda_Futura!P7&gt;0,P10/Renda_Futura!P7,0)</f>
        <v>2.4804320646879799E-4</v>
      </c>
      <c r="Q21" s="89">
        <f>IF(Renda_Futura!Q7&gt;0,Q10/Renda_Futura!Q7,0)</f>
        <v>2.0769980617224313E-4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1.4040904158481502E-3</v>
      </c>
      <c r="O22" s="89">
        <f>IF(Renda_Futura!O8&gt;0,O11/Renda_Futura!O8,0)</f>
        <v>1.3365235587140957E-3</v>
      </c>
      <c r="P22" s="89">
        <f>IF(Renda_Futura!P8&gt;0,P11/Renda_Futura!P8,0)</f>
        <v>1.2581257941108592E-3</v>
      </c>
      <c r="Q22" s="89">
        <f>IF(Renda_Futura!Q8&gt;0,Q11/Renda_Futura!Q8,0)</f>
        <v>1.0579000707765869E-3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9.0855421227384783E-2</v>
      </c>
      <c r="C23" s="89">
        <f>IF(Renda_Futura!C9&gt;0,C12/Renda_Futura!C9,0)</f>
        <v>7.7429193355575299E-2</v>
      </c>
      <c r="D23" s="89">
        <f>IF(Renda_Futura!D9&gt;0,D12/Renda_Futura!D9,0)</f>
        <v>6.6268696129766158E-2</v>
      </c>
      <c r="E23" s="89">
        <f>IF(Renda_Futura!E9&gt;0,E12/Renda_Futura!E9,0)</f>
        <v>4.7011573317331086E-2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1.1428646343387761E-3</v>
      </c>
      <c r="K23" s="89">
        <f>IF(Renda_Futura!K9&gt;0,K12/Renda_Futura!K9,0)</f>
        <v>9.9116741709678858E-4</v>
      </c>
      <c r="L23" s="89">
        <f>IF(Renda_Futura!L9&gt;0,L12/Renda_Futura!L9,0)</f>
        <v>8.5960567372598195E-4</v>
      </c>
      <c r="M23" s="89">
        <f>IF(Renda_Futura!M9&gt;0,M12/Renda_Futura!M9,0)</f>
        <v>6.7605108279404375E-4</v>
      </c>
      <c r="N23" s="89">
        <f>IF(Renda_Futura!N9&gt;0,N12/Renda_Futura!N9,0)</f>
        <v>6.9324233719379909E-4</v>
      </c>
      <c r="O23" s="89">
        <f>IF(Renda_Futura!O9&gt;0,O12/Renda_Futura!O9,0)</f>
        <v>6.6045664447692497E-4</v>
      </c>
      <c r="P23" s="89">
        <f>IF(Renda_Futura!P9&gt;0,P12/Renda_Futura!P9,0)</f>
        <v>6.2231555885720533E-4</v>
      </c>
      <c r="Q23" s="89">
        <f>IF(Renda_Futura!Q9&gt;0,Q12/Renda_Futura!Q9,0)</f>
        <v>5.2761804918042535E-4</v>
      </c>
      <c r="R23" s="89">
        <f>IF(Renda_Futura!R9&gt;0,R12/Renda_Futura!R9,0)</f>
        <v>4.0225923208962863E-3</v>
      </c>
      <c r="S23" s="89">
        <f>IF(Renda_Futura!S9&gt;0,S12/Renda_Futura!S9,0)</f>
        <v>2.9707475849074256E-3</v>
      </c>
      <c r="T23" s="89">
        <f>IF(Renda_Futura!T9&gt;0,T12/Renda_Futura!T9,0)</f>
        <v>1.9389856188068756E-3</v>
      </c>
      <c r="U23" s="123">
        <f>IF(Renda_Futura!U9&gt;0,U12/Renda_Futura!U9,0)</f>
        <v>1.0355798841279803E-3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3.791964834451083E-2</v>
      </c>
      <c r="C24" s="89">
        <f>IF(Renda_Futura!C10&gt;0,C13/Renda_Futura!C10,0)</f>
        <v>3.2416553518078407E-2</v>
      </c>
      <c r="D24" s="89">
        <f>IF(Renda_Futura!D10&gt;0,D13/Renda_Futura!D10,0)</f>
        <v>2.7881099488771387E-2</v>
      </c>
      <c r="E24" s="89">
        <f>IF(Renda_Futura!E10&gt;0,E13/Renda_Futura!E10,0)</f>
        <v>1.9636647130553395E-2</v>
      </c>
      <c r="F24" s="89">
        <f>IF(Renda_Futura!F10&gt;0,F13/Renda_Futura!F10,0)</f>
        <v>0.2450000096586421</v>
      </c>
      <c r="G24" s="89">
        <f>IF(Renda_Futura!G10&gt;0,G13/Renda_Futura!G10,0)</f>
        <v>0.27957625854205193</v>
      </c>
      <c r="H24" s="89">
        <f>IF(Renda_Futura!H10&gt;0,H13/Renda_Futura!H10,0)</f>
        <v>0.31377739831726165</v>
      </c>
      <c r="I24" s="89">
        <f>IF(Renda_Futura!I10&gt;0,I13/Renda_Futura!I10,0)</f>
        <v>0.1350908637881548</v>
      </c>
      <c r="J24" s="89">
        <f>IF(Renda_Futura!J10&gt;0,J13/Renda_Futura!J10,0)</f>
        <v>2.2634659837091636E-9</v>
      </c>
      <c r="K24" s="89">
        <f>IF(Renda_Futura!K10&gt;0,K13/Renda_Futura!K10,0)</f>
        <v>2.1002617243881648E-9</v>
      </c>
      <c r="L24" s="89">
        <f>IF(Renda_Futura!L10&gt;0,L13/Renda_Futura!L10,0)</f>
        <v>1.933579057498331E-9</v>
      </c>
      <c r="M24" s="89">
        <f>IF(Renda_Futura!M10&gt;0,M13/Renda_Futura!M10,0)</f>
        <v>1.5295471469669589E-9</v>
      </c>
      <c r="N24" s="89">
        <f>IF(Renda_Futura!N10&gt;0,N13/Renda_Futura!N10,0)</f>
        <v>1.1483475700251169E-4</v>
      </c>
      <c r="O24" s="89">
        <f>IF(Renda_Futura!O10&gt;0,O13/Renda_Futura!O10,0)</f>
        <v>1.0967182134272837E-4</v>
      </c>
      <c r="P24" s="89">
        <f>IF(Renda_Futura!P10&gt;0,P13/Renda_Futura!P10,0)</f>
        <v>1.0276321548080294E-4</v>
      </c>
      <c r="Q24" s="89">
        <f>IF(Renda_Futura!Q10&gt;0,Q13/Renda_Futura!Q10,0)</f>
        <v>8.6863546769007401E-5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6.7394188856492565E-2</v>
      </c>
      <c r="C25" s="89">
        <f>IF(Renda_Futura!C11&gt;0,C14/Renda_Futura!C11,0)</f>
        <v>5.8618207972420178E-2</v>
      </c>
      <c r="D25" s="89">
        <f>IF(Renda_Futura!D11&gt;0,D14/Renda_Futura!D11,0)</f>
        <v>5.1153280208235924E-2</v>
      </c>
      <c r="E25" s="89">
        <f>IF(Renda_Futura!E11&gt;0,E14/Renda_Futura!E11,0)</f>
        <v>3.8001627248893818E-2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1.2151397220135321E-6</v>
      </c>
      <c r="K25" s="89">
        <f>IF(Renda_Futura!K11&gt;0,K14/Renda_Futura!K11,0)</f>
        <v>1.0749302432141439E-6</v>
      </c>
      <c r="L25" s="89">
        <f>IF(Renda_Futura!L11&gt;0,L14/Renda_Futura!L11,0)</f>
        <v>9.3713549278406927E-7</v>
      </c>
      <c r="M25" s="89">
        <f>IF(Renda_Futura!M11&gt;0,M14/Renda_Futura!M11,0)</f>
        <v>7.1074829255434546E-7</v>
      </c>
      <c r="N25" s="89">
        <f>IF(Renda_Futura!N11&gt;0,N14/Renda_Futura!N11,0)</f>
        <v>1.0509469783930162E-3</v>
      </c>
      <c r="O25" s="89">
        <f>IF(Renda_Futura!O11&gt;0,O14/Renda_Futura!O11,0)</f>
        <v>9.9861314301577389E-4</v>
      </c>
      <c r="P25" s="89">
        <f>IF(Renda_Futura!P11&gt;0,P14/Renda_Futura!P11,0)</f>
        <v>9.415832681056287E-4</v>
      </c>
      <c r="Q25" s="89">
        <f>IF(Renda_Futura!Q11&gt;0,Q14/Renda_Futura!Q11,0)</f>
        <v>7.9135231933760003E-4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7.2838852618165903E-2</v>
      </c>
      <c r="C26" s="90">
        <f>IF(Renda_Futura!C12&gt;0,C15/Renda_Futura!C12,0)</f>
        <v>6.2448362736735631E-2</v>
      </c>
      <c r="D26" s="90">
        <f>IF(Renda_Futura!D12&gt;0,D15/Renda_Futura!D12,0)</f>
        <v>5.3759046557704075E-2</v>
      </c>
      <c r="E26" s="90">
        <f>IF(Renda_Futura!E12&gt;0,E15/Renda_Futura!E12,0)</f>
        <v>3.8687310068409093E-2</v>
      </c>
      <c r="F26" s="90">
        <f>IF(Renda_Futura!F12&gt;0,F15/Renda_Futura!F12,0)</f>
        <v>0.2213263533014716</v>
      </c>
      <c r="G26" s="90">
        <f>IF(Renda_Futura!G12&gt;0,G15/Renda_Futura!G12,0)</f>
        <v>0.25256159727910071</v>
      </c>
      <c r="H26" s="90">
        <f>IF(Renda_Futura!H12&gt;0,H15/Renda_Futura!H12,0)</f>
        <v>0.28345797787821903</v>
      </c>
      <c r="I26" s="90">
        <f>IF(Renda_Futura!I12&gt;0,I15/Renda_Futura!I12,0)</f>
        <v>0.12203741660351997</v>
      </c>
      <c r="J26" s="90">
        <f>IF(Renda_Futura!J12&gt;0,J15/Renda_Futura!J12,0)</f>
        <v>5.2369916989995411E-4</v>
      </c>
      <c r="K26" s="90">
        <f>IF(Renda_Futura!K12&gt;0,K15/Renda_Futura!K12,0)</f>
        <v>4.5419381287237307E-4</v>
      </c>
      <c r="L26" s="90">
        <f>IF(Renda_Futura!L12&gt;0,L15/Renda_Futura!L12,0)</f>
        <v>3.9390851842771265E-4</v>
      </c>
      <c r="M26" s="90">
        <f>IF(Renda_Futura!M12&gt;0,M15/Renda_Futura!M12,0)</f>
        <v>3.0978666704355228E-4</v>
      </c>
      <c r="N26" s="90">
        <f>IF(Renda_Futura!N12&gt;0,N15/Renda_Futura!N12,0)</f>
        <v>4.4628954594248604E-4</v>
      </c>
      <c r="O26" s="90">
        <f>IF(Renda_Futura!O12&gt;0,O15/Renda_Futura!O12,0)</f>
        <v>4.2499744797335327E-4</v>
      </c>
      <c r="P26" s="90">
        <f>IF(Renda_Futura!P12&gt;0,P15/Renda_Futura!P12,0)</f>
        <v>4.0010008054665005E-4</v>
      </c>
      <c r="Q26" s="90">
        <f>IF(Renda_Futura!Q12&gt;0,Q15/Renda_Futura!Q12,0)</f>
        <v>3.3779760766170424E-4</v>
      </c>
      <c r="R26" s="90">
        <f>IF(Renda_Futura!R12&gt;0,R15/Renda_Futura!R12,0)</f>
        <v>4.0225923208962863E-3</v>
      </c>
      <c r="S26" s="90">
        <f>IF(Renda_Futura!S12&gt;0,S15/Renda_Futura!S12,0)</f>
        <v>2.9707475849074256E-3</v>
      </c>
      <c r="T26" s="90">
        <f>IF(Renda_Futura!T12&gt;0,T15/Renda_Futura!T12,0)</f>
        <v>1.9389856188068756E-3</v>
      </c>
      <c r="U26" s="124">
        <f>IF(Renda_Futura!U12&gt;0,U15/Renda_Futura!U12,0)</f>
        <v>1.0355798841279803E-3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(IF($B$3=Base_Cenarios!$A$3,Base_Cenarios!G8,(IF('Cenario_B.3.3'!$B$3=Base_Cenarios!$Q$3,Base_Cenarios!W8,Base_Cenarios!AM8))))*12.1667</f>
        <v>0</v>
      </c>
      <c r="C44" s="111">
        <f>(IF($B$3=Base_Cenarios!$A$3,Base_Cenarios!H8,(IF('Cenario_B.3.3'!$B$3=Base_Cenarios!$Q$3,Base_Cenarios!X8,Base_Cenarios!AN8))))*12.1667</f>
        <v>0</v>
      </c>
      <c r="D44" s="111">
        <f>(IF($B$3=Base_Cenarios!$A$3,Base_Cenarios!I8,(IF('Cenario_B.3.3'!$B$3=Base_Cenarios!$Q$3,Base_Cenarios!Y8,Base_Cenarios!AO8))))*12.1667</f>
        <v>0</v>
      </c>
      <c r="E44" s="111">
        <f>(IF($B$3=Base_Cenarios!$A$3,Base_Cenarios!J8,(IF('Cenario_B.3.3'!$B$3=Base_Cenarios!$Q$3,Base_Cenarios!Z8,Base_Cenarios!AP8))))*12.1667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IF($B$4=Base_Cenarios!$AW$5,Base_Cenarios!AX$5,(IF('Cenario_B.3.3'!$B$4=Base_Cenarios!$AW$6,Base_Cenarios!AX$6,Base_Cenarios!AX$7)))</f>
        <v>0.15</v>
      </c>
      <c r="J44" s="114">
        <f>IF($B$4=Base_Cenarios!$AW$5,Base_Cenarios!AY$5,(IF('Cenario_B.3.3'!$B$4=Base_Cenarios!$AW$6,Base_Cenarios!AY$6,Base_Cenarios!AY$7)))</f>
        <v>0.15584999999999999</v>
      </c>
      <c r="K44" s="114">
        <f>IF($B$4=Base_Cenarios!$AW$5,Base_Cenarios!AZ$5,(IF('Cenario_B.3.3'!$B$4=Base_Cenarios!$AW$6,Base_Cenarios!AZ$6,Base_Cenarios!AZ$7)))</f>
        <v>0.16192814999999999</v>
      </c>
      <c r="L44" s="114">
        <f>IF($B$4=Base_Cenarios!$AW$5,Base_Cenarios!BA$5,(IF('Cenario_B.3.3'!$B$4=Base_Cenarios!$AW$6,Base_Cenarios!BA$6,Base_Cenarios!BA$7)))</f>
        <v>0.16824334785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IF($B$4=Base_Cenarios!$AW$5,Base_Cenarios!AX$5,(IF('Cenario_B.3.3'!$B$4=Base_Cenarios!$AW$6,Base_Cenarios!AX$6,Base_Cenarios!AX$7)))</f>
        <v>0.15</v>
      </c>
      <c r="W44" s="116">
        <f>IF($B$4=Base_Cenarios!$AW$5,Base_Cenarios!AY$5,(IF('Cenario_B.3.3'!$B$4=Base_Cenarios!$AW$6,Base_Cenarios!AY$6,Base_Cenarios!AY$7)))</f>
        <v>0.15584999999999999</v>
      </c>
      <c r="X44" s="116">
        <f>IF($B$4=Base_Cenarios!$AW$5,Base_Cenarios!AZ$5,(IF('Cenario_B.3.3'!$B$4=Base_Cenarios!$AW$6,Base_Cenarios!AZ$6,Base_Cenarios!AZ$7)))</f>
        <v>0.16192814999999999</v>
      </c>
      <c r="Y44" s="116">
        <f>IF($B$4=Base_Cenarios!$AW$5,Base_Cenarios!BA$5,(IF('Cenario_B.3.3'!$B$4=Base_Cenarios!$AW$6,Base_Cenarios!BA$6,Base_Cenarios!BA$7)))</f>
        <v>0.16824334785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IF($B$4=Base_Cenarios!$AW$5,Base_Cenarios!AX$5,(IF('Cenario_B.3.3'!$B$4=Base_Cenarios!$AW$6,Base_Cenarios!AX$6,Base_Cenarios!AX$7)))</f>
        <v>0.15</v>
      </c>
      <c r="AE44" s="151">
        <f>IF($B$4=Base_Cenarios!$AW$5,Base_Cenarios!AY$5,(IF('Cenario_B.3.3'!$B$4=Base_Cenarios!$AW$6,Base_Cenarios!AY$6,Base_Cenarios!AY$7)))</f>
        <v>0.15584999999999999</v>
      </c>
      <c r="AF44" s="151">
        <f>IF($B$4=Base_Cenarios!$AW$5,Base_Cenarios!AZ$5,(IF('Cenario_B.3.3'!$B$4=Base_Cenarios!$AW$6,Base_Cenarios!AZ$6,Base_Cenarios!AZ$7)))</f>
        <v>0.16192814999999999</v>
      </c>
      <c r="AG44" s="151">
        <f>IF($B$4=Base_Cenarios!$AW$5,Base_Cenarios!BA$5,(IF('Cenario_B.3.3'!$B$4=Base_Cenarios!$AW$6,Base_Cenarios!BA$6,Base_Cenarios!BA$7)))</f>
        <v>0.16824334785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(IF($B$3=Base_Cenarios!$A$3,Base_Cenarios!G9,(IF('Cenario_B.3.3'!$B$3=Base_Cenarios!$Q$3,Base_Cenarios!W9,Base_Cenarios!AM9))))*12.1667</f>
        <v>78840.216</v>
      </c>
      <c r="C45" s="111">
        <f>(IF($B$3=Base_Cenarios!$A$3,Base_Cenarios!H9,(IF('Cenario_B.3.3'!$B$3=Base_Cenarios!$Q$3,Base_Cenarios!X9,Base_Cenarios!AN9))))*12.1667</f>
        <v>72612.173708123155</v>
      </c>
      <c r="D45" s="111">
        <f>(IF($B$3=Base_Cenarios!$A$3,Base_Cenarios!I9,(IF('Cenario_B.3.3'!$B$3=Base_Cenarios!$Q$3,Base_Cenarios!Y9,Base_Cenarios!AO9))))*12.1667</f>
        <v>66316.139987690913</v>
      </c>
      <c r="E45" s="111">
        <f>(IF($B$3=Base_Cenarios!$A$3,Base_Cenarios!J9,(IF('Cenario_B.3.3'!$B$3=Base_Cenarios!$Q$3,Base_Cenarios!Z9,Base_Cenarios!AP9))))*12.1667</f>
        <v>64583.316657002077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IF($B$4=Base_Cenarios!$AW$5,Base_Cenarios!AX$5,(IF('Cenario_B.3.3'!$B$4=Base_Cenarios!$AW$6,Base_Cenarios!AX$6,Base_Cenarios!AX$7)))</f>
        <v>0.15</v>
      </c>
      <c r="J45" s="114">
        <f>IF($B$4=Base_Cenarios!$AW$5,Base_Cenarios!AY$5,(IF('Cenario_B.3.3'!$B$4=Base_Cenarios!$AW$6,Base_Cenarios!AY$6,Base_Cenarios!AY$7)))</f>
        <v>0.15584999999999999</v>
      </c>
      <c r="K45" s="114">
        <f>IF($B$4=Base_Cenarios!$AW$5,Base_Cenarios!AZ$5,(IF('Cenario_B.3.3'!$B$4=Base_Cenarios!$AW$6,Base_Cenarios!AZ$6,Base_Cenarios!AZ$7)))</f>
        <v>0.16192814999999999</v>
      </c>
      <c r="L45" s="114">
        <f>IF($B$4=Base_Cenarios!$AW$5,Base_Cenarios!BA$5,(IF('Cenario_B.3.3'!$B$4=Base_Cenarios!$AW$6,Base_Cenarios!BA$6,Base_Cenarios!BA$7)))</f>
        <v>0.16824334785</v>
      </c>
      <c r="M45" s="115">
        <v>0.5</v>
      </c>
      <c r="N45" s="115">
        <f t="shared" si="10"/>
        <v>78840.216</v>
      </c>
      <c r="O45" s="115">
        <f t="shared" si="10"/>
        <v>72612.173708123155</v>
      </c>
      <c r="P45" s="115">
        <f t="shared" si="10"/>
        <v>66316.139987690913</v>
      </c>
      <c r="Q45" s="115">
        <f t="shared" si="10"/>
        <v>64583.316657002077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IF($B$4=Base_Cenarios!$AW$5,Base_Cenarios!AX$5,(IF('Cenario_B.3.3'!$B$4=Base_Cenarios!$AW$6,Base_Cenarios!AX$6,Base_Cenarios!AX$7)))</f>
        <v>0.15</v>
      </c>
      <c r="W45" s="116">
        <f>IF($B$4=Base_Cenarios!$AW$5,Base_Cenarios!AY$5,(IF('Cenario_B.3.3'!$B$4=Base_Cenarios!$AW$6,Base_Cenarios!AY$6,Base_Cenarios!AY$7)))</f>
        <v>0.15584999999999999</v>
      </c>
      <c r="X45" s="116">
        <f>IF($B$4=Base_Cenarios!$AW$5,Base_Cenarios!AZ$5,(IF('Cenario_B.3.3'!$B$4=Base_Cenarios!$AW$6,Base_Cenarios!AZ$6,Base_Cenarios!AZ$7)))</f>
        <v>0.16192814999999999</v>
      </c>
      <c r="Y45" s="116">
        <f>IF($B$4=Base_Cenarios!$AW$5,Base_Cenarios!BA$5,(IF('Cenario_B.3.3'!$B$4=Base_Cenarios!$AW$6,Base_Cenarios!BA$6,Base_Cenarios!BA$7)))</f>
        <v>0.16824334785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IF($B$4=Base_Cenarios!$AW$5,Base_Cenarios!AX$5,(IF('Cenario_B.3.3'!$B$4=Base_Cenarios!$AW$6,Base_Cenarios!AX$6,Base_Cenarios!AX$7)))</f>
        <v>0.15</v>
      </c>
      <c r="AE45" s="151">
        <f>IF($B$4=Base_Cenarios!$AW$5,Base_Cenarios!AY$5,(IF('Cenario_B.3.3'!$B$4=Base_Cenarios!$AW$6,Base_Cenarios!AY$6,Base_Cenarios!AY$7)))</f>
        <v>0.15584999999999999</v>
      </c>
      <c r="AF45" s="151">
        <f>IF($B$4=Base_Cenarios!$AW$5,Base_Cenarios!AZ$5,(IF('Cenario_B.3.3'!$B$4=Base_Cenarios!$AW$6,Base_Cenarios!AZ$6,Base_Cenarios!AZ$7)))</f>
        <v>0.16192814999999999</v>
      </c>
      <c r="AG45" s="151">
        <f>IF($B$4=Base_Cenarios!$AW$5,Base_Cenarios!BA$5,(IF('Cenario_B.3.3'!$B$4=Base_Cenarios!$AW$6,Base_Cenarios!BA$6,Base_Cenarios!BA$7)))</f>
        <v>0.16824334785</v>
      </c>
      <c r="AH45" s="142">
        <v>1</v>
      </c>
      <c r="AI45" s="118">
        <f t="shared" si="11"/>
        <v>11826.0324</v>
      </c>
      <c r="AJ45" s="118">
        <f t="shared" si="11"/>
        <v>11316.607272410993</v>
      </c>
      <c r="AK45" s="118">
        <f t="shared" si="11"/>
        <v>10738.449863347812</v>
      </c>
      <c r="AL45" s="118">
        <f t="shared" si="11"/>
        <v>10865.7134096307</v>
      </c>
      <c r="AM45" s="118">
        <f t="shared" si="12"/>
        <v>5913.0162</v>
      </c>
      <c r="AN45" s="118">
        <f t="shared" si="12"/>
        <v>5658.3036362054963</v>
      </c>
      <c r="AO45" s="118">
        <f t="shared" si="12"/>
        <v>5369.2249316739062</v>
      </c>
      <c r="AP45" s="118">
        <f t="shared" si="12"/>
        <v>5432.85670481535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17739.048600000002</v>
      </c>
      <c r="AV45" s="118">
        <f t="shared" si="14"/>
        <v>16974.91090861649</v>
      </c>
      <c r="AW45" s="118">
        <f t="shared" si="14"/>
        <v>16107.674795021718</v>
      </c>
      <c r="AX45" s="118">
        <f t="shared" si="14"/>
        <v>16298.570114446051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(IF($B$3=Base_Cenarios!$A$3,Base_Cenarios!G10,(IF('Cenario_B.3.3'!$B$3=Base_Cenarios!$Q$3,Base_Cenarios!W10,Base_Cenarios!AM10))))*12.1667</f>
        <v>6307.2172800000017</v>
      </c>
      <c r="C46" s="111">
        <f>(IF($B$3=Base_Cenarios!$A$3,Base_Cenarios!H10,(IF('Cenario_B.3.3'!$B$3=Base_Cenarios!$Q$3,Base_Cenarios!X10,Base_Cenarios!AN10))))*12.1667</f>
        <v>6494.2015782087992</v>
      </c>
      <c r="D46" s="111">
        <f>(IF($B$3=Base_Cenarios!$A$3,Base_Cenarios!I10,(IF('Cenario_B.3.3'!$B$3=Base_Cenarios!$Q$3,Base_Cenarios!Y10,Base_Cenarios!AO10))))*12.1667</f>
        <v>6634.9569260464104</v>
      </c>
      <c r="E46" s="111">
        <f>(IF($B$3=Base_Cenarios!$A$3,Base_Cenarios!J10,(IF('Cenario_B.3.3'!$B$3=Base_Cenarios!$Q$3,Base_Cenarios!Z10,Base_Cenarios!AP10))))*12.1667</f>
        <v>6422.4533625926197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IF($B$4=Base_Cenarios!$AW$5,Base_Cenarios!AX$5,(IF('Cenario_B.3.3'!$B$4=Base_Cenarios!$AW$6,Base_Cenarios!AX$6,Base_Cenarios!AX$7)))</f>
        <v>0.15</v>
      </c>
      <c r="J46" s="114">
        <f>IF($B$4=Base_Cenarios!$AW$5,Base_Cenarios!AY$5,(IF('Cenario_B.3.3'!$B$4=Base_Cenarios!$AW$6,Base_Cenarios!AY$6,Base_Cenarios!AY$7)))</f>
        <v>0.15584999999999999</v>
      </c>
      <c r="K46" s="114">
        <f>IF($B$4=Base_Cenarios!$AW$5,Base_Cenarios!AZ$5,(IF('Cenario_B.3.3'!$B$4=Base_Cenarios!$AW$6,Base_Cenarios!AZ$6,Base_Cenarios!AZ$7)))</f>
        <v>0.16192814999999999</v>
      </c>
      <c r="L46" s="114">
        <f>IF($B$4=Base_Cenarios!$AW$5,Base_Cenarios!BA$5,(IF('Cenario_B.3.3'!$B$4=Base_Cenarios!$AW$6,Base_Cenarios!BA$6,Base_Cenarios!BA$7)))</f>
        <v>0.16824334785</v>
      </c>
      <c r="M46" s="115">
        <v>0.5</v>
      </c>
      <c r="N46" s="115">
        <f t="shared" si="10"/>
        <v>6307.2172800000017</v>
      </c>
      <c r="O46" s="115">
        <f t="shared" si="10"/>
        <v>6494.2015782087992</v>
      </c>
      <c r="P46" s="115">
        <f t="shared" si="10"/>
        <v>6634.9569260464104</v>
      </c>
      <c r="Q46" s="115">
        <f t="shared" si="10"/>
        <v>6422.4533625926197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IF($B$4=Base_Cenarios!$AW$5,Base_Cenarios!AX$5,(IF('Cenario_B.3.3'!$B$4=Base_Cenarios!$AW$6,Base_Cenarios!AX$6,Base_Cenarios!AX$7)))</f>
        <v>0.15</v>
      </c>
      <c r="W46" s="116">
        <f>IF($B$4=Base_Cenarios!$AW$5,Base_Cenarios!AY$5,(IF('Cenario_B.3.3'!$B$4=Base_Cenarios!$AW$6,Base_Cenarios!AY$6,Base_Cenarios!AY$7)))</f>
        <v>0.15584999999999999</v>
      </c>
      <c r="X46" s="116">
        <f>IF($B$4=Base_Cenarios!$AW$5,Base_Cenarios!AZ$5,(IF('Cenario_B.3.3'!$B$4=Base_Cenarios!$AW$6,Base_Cenarios!AZ$6,Base_Cenarios!AZ$7)))</f>
        <v>0.16192814999999999</v>
      </c>
      <c r="Y46" s="116">
        <f>IF($B$4=Base_Cenarios!$AW$5,Base_Cenarios!BA$5,(IF('Cenario_B.3.3'!$B$4=Base_Cenarios!$AW$6,Base_Cenarios!BA$6,Base_Cenarios!BA$7)))</f>
        <v>0.16824334785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IF($B$4=Base_Cenarios!$AW$5,Base_Cenarios!AX$5,(IF('Cenario_B.3.3'!$B$4=Base_Cenarios!$AW$6,Base_Cenarios!AX$6,Base_Cenarios!AX$7)))</f>
        <v>0.15</v>
      </c>
      <c r="AE46" s="151">
        <f>IF($B$4=Base_Cenarios!$AW$5,Base_Cenarios!AY$5,(IF('Cenario_B.3.3'!$B$4=Base_Cenarios!$AW$6,Base_Cenarios!AY$6,Base_Cenarios!AY$7)))</f>
        <v>0.15584999999999999</v>
      </c>
      <c r="AF46" s="151">
        <f>IF($B$4=Base_Cenarios!$AW$5,Base_Cenarios!AZ$5,(IF('Cenario_B.3.3'!$B$4=Base_Cenarios!$AW$6,Base_Cenarios!AZ$6,Base_Cenarios!AZ$7)))</f>
        <v>0.16192814999999999</v>
      </c>
      <c r="AG46" s="151">
        <f>IF($B$4=Base_Cenarios!$AW$5,Base_Cenarios!BA$5,(IF('Cenario_B.3.3'!$B$4=Base_Cenarios!$AW$6,Base_Cenarios!BA$6,Base_Cenarios!BA$7)))</f>
        <v>0.16824334785</v>
      </c>
      <c r="AH46" s="142">
        <v>1</v>
      </c>
      <c r="AI46" s="118">
        <f t="shared" si="11"/>
        <v>804.17020320000017</v>
      </c>
      <c r="AJ46" s="118">
        <f t="shared" si="11"/>
        <v>860.30311856926505</v>
      </c>
      <c r="AK46" s="118">
        <f t="shared" si="11"/>
        <v>913.22835530972475</v>
      </c>
      <c r="AL46" s="118">
        <f t="shared" si="11"/>
        <v>918.45479686311137</v>
      </c>
      <c r="AM46" s="118">
        <f t="shared" si="12"/>
        <v>473.0412960000001</v>
      </c>
      <c r="AN46" s="118">
        <f t="shared" si="12"/>
        <v>506.06065798192066</v>
      </c>
      <c r="AO46" s="118">
        <f t="shared" si="12"/>
        <v>537.19315018219106</v>
      </c>
      <c r="AP46" s="118">
        <f t="shared" si="12"/>
        <v>540.26752756653616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1277.2114992000002</v>
      </c>
      <c r="AV46" s="118">
        <f t="shared" si="14"/>
        <v>1366.3637765511858</v>
      </c>
      <c r="AW46" s="118">
        <f t="shared" si="14"/>
        <v>1450.4215054919159</v>
      </c>
      <c r="AX46" s="118">
        <f t="shared" si="14"/>
        <v>1458.7223244296474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(IF($B$3=Base_Cenarios!$A$3,Base_Cenarios!G11,(IF('Cenario_B.3.3'!$B$3=Base_Cenarios!$Q$3,Base_Cenarios!W11,Base_Cenarios!AM11))))*12.1667</f>
        <v>35137507.466880009</v>
      </c>
      <c r="C47" s="111">
        <f>(IF($B$3=Base_Cenarios!$A$3,Base_Cenarios!H11,(IF('Cenario_B.3.3'!$B$3=Base_Cenarios!$Q$3,Base_Cenarios!X11,Base_Cenarios!AN11))))*12.1667</f>
        <v>35724571.125355147</v>
      </c>
      <c r="D47" s="111">
        <f>(IF($B$3=Base_Cenarios!$A$3,Base_Cenarios!I11,(IF('Cenario_B.3.3'!$B$3=Base_Cenarios!$Q$3,Base_Cenarios!Y11,Base_Cenarios!AO11))))*12.1667</f>
        <v>35996765.580615804</v>
      </c>
      <c r="E47" s="111">
        <f>(IF($B$3=Base_Cenarios!$A$3,Base_Cenarios!J11,(IF('Cenario_B.3.3'!$B$3=Base_Cenarios!$Q$3,Base_Cenarios!Z11,Base_Cenarios!AP11))))*12.1667</f>
        <v>34679759.975566551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IF($B$4=Base_Cenarios!$AW$5,Base_Cenarios!AX$5,(IF('Cenario_B.3.3'!$B$4=Base_Cenarios!$AW$6,Base_Cenarios!AX$6,Base_Cenarios!AX$7)))</f>
        <v>0.15</v>
      </c>
      <c r="J47" s="114">
        <f>IF($B$4=Base_Cenarios!$AW$5,Base_Cenarios!AY$5,(IF('Cenario_B.3.3'!$B$4=Base_Cenarios!$AW$6,Base_Cenarios!AY$6,Base_Cenarios!AY$7)))</f>
        <v>0.15584999999999999</v>
      </c>
      <c r="K47" s="114">
        <f>IF($B$4=Base_Cenarios!$AW$5,Base_Cenarios!AZ$5,(IF('Cenario_B.3.3'!$B$4=Base_Cenarios!$AW$6,Base_Cenarios!AZ$6,Base_Cenarios!AZ$7)))</f>
        <v>0.16192814999999999</v>
      </c>
      <c r="L47" s="114">
        <f>IF($B$4=Base_Cenarios!$AW$5,Base_Cenarios!BA$5,(IF('Cenario_B.3.3'!$B$4=Base_Cenarios!$AW$6,Base_Cenarios!BA$6,Base_Cenarios!BA$7)))</f>
        <v>0.16824334785</v>
      </c>
      <c r="M47" s="115">
        <v>0.5</v>
      </c>
      <c r="N47" s="115">
        <f t="shared" si="10"/>
        <v>35137507.466880009</v>
      </c>
      <c r="O47" s="115">
        <f t="shared" si="10"/>
        <v>35724571.125355147</v>
      </c>
      <c r="P47" s="115">
        <f t="shared" si="10"/>
        <v>35996765.580615804</v>
      </c>
      <c r="Q47" s="115">
        <f t="shared" si="10"/>
        <v>34679759.975566551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IF($B$4=Base_Cenarios!$AW$5,Base_Cenarios!AX$5,(IF('Cenario_B.3.3'!$B$4=Base_Cenarios!$AW$6,Base_Cenarios!AX$6,Base_Cenarios!AX$7)))</f>
        <v>0.15</v>
      </c>
      <c r="W47" s="116">
        <f>IF($B$4=Base_Cenarios!$AW$5,Base_Cenarios!AY$5,(IF('Cenario_B.3.3'!$B$4=Base_Cenarios!$AW$6,Base_Cenarios!AY$6,Base_Cenarios!AY$7)))</f>
        <v>0.15584999999999999</v>
      </c>
      <c r="X47" s="116">
        <f>IF($B$4=Base_Cenarios!$AW$5,Base_Cenarios!AZ$5,(IF('Cenario_B.3.3'!$B$4=Base_Cenarios!$AW$6,Base_Cenarios!AZ$6,Base_Cenarios!AZ$7)))</f>
        <v>0.16192814999999999</v>
      </c>
      <c r="Y47" s="116">
        <f>IF($B$4=Base_Cenarios!$AW$5,Base_Cenarios!BA$5,(IF('Cenario_B.3.3'!$B$4=Base_Cenarios!$AW$6,Base_Cenarios!BA$6,Base_Cenarios!BA$7)))</f>
        <v>0.16824334785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IF($B$4=Base_Cenarios!$AW$5,Base_Cenarios!AX$5,(IF('Cenario_B.3.3'!$B$4=Base_Cenarios!$AW$6,Base_Cenarios!AX$6,Base_Cenarios!AX$7)))</f>
        <v>0.15</v>
      </c>
      <c r="AE47" s="151">
        <f>IF($B$4=Base_Cenarios!$AW$5,Base_Cenarios!AY$5,(IF('Cenario_B.3.3'!$B$4=Base_Cenarios!$AW$6,Base_Cenarios!AY$6,Base_Cenarios!AY$7)))</f>
        <v>0.15584999999999999</v>
      </c>
      <c r="AF47" s="151">
        <f>IF($B$4=Base_Cenarios!$AW$5,Base_Cenarios!AZ$5,(IF('Cenario_B.3.3'!$B$4=Base_Cenarios!$AW$6,Base_Cenarios!AZ$6,Base_Cenarios!AZ$7)))</f>
        <v>0.16192814999999999</v>
      </c>
      <c r="AG47" s="151">
        <f>IF($B$4=Base_Cenarios!$AW$5,Base_Cenarios!BA$5,(IF('Cenario_B.3.3'!$B$4=Base_Cenarios!$AW$6,Base_Cenarios!BA$6,Base_Cenarios!BA$7)))</f>
        <v>0.16824334785</v>
      </c>
      <c r="AH47" s="142">
        <v>1</v>
      </c>
      <c r="AI47" s="118">
        <f t="shared" si="11"/>
        <v>5007094.8140304014</v>
      </c>
      <c r="AJ47" s="118">
        <f t="shared" si="11"/>
        <v>5289290.6893922687</v>
      </c>
      <c r="AK47" s="118">
        <f t="shared" si="11"/>
        <v>5537445.1736301528</v>
      </c>
      <c r="AL47" s="118">
        <f t="shared" si="11"/>
        <v>5542906.9748775633</v>
      </c>
      <c r="AM47" s="118">
        <f>IF(N47&gt;0,(N47-R47)*V47*(B47/N47)*$M47,0)</f>
        <v>2635313.0600160006</v>
      </c>
      <c r="AN47" s="118">
        <f t="shared" si="12"/>
        <v>2783837.2049432998</v>
      </c>
      <c r="AO47" s="118">
        <f t="shared" si="12"/>
        <v>2914444.8282263963</v>
      </c>
      <c r="AP47" s="118">
        <f t="shared" si="12"/>
        <v>2917319.4604618754</v>
      </c>
      <c r="AQ47" s="118">
        <f t="shared" si="15"/>
        <v>80639.133551999941</v>
      </c>
      <c r="AR47" s="118">
        <f t="shared" si="13"/>
        <v>86289.840475444274</v>
      </c>
      <c r="AS47" s="118">
        <f t="shared" si="13"/>
        <v>91521.69715794173</v>
      </c>
      <c r="AT47" s="118">
        <f t="shared" si="13"/>
        <v>96366.520795989258</v>
      </c>
      <c r="AU47" s="118">
        <f t="shared" si="14"/>
        <v>7723047.007598402</v>
      </c>
      <c r="AV47" s="118">
        <f t="shared" si="14"/>
        <v>8159417.7348110136</v>
      </c>
      <c r="AW47" s="118">
        <f t="shared" si="14"/>
        <v>8543411.6990144905</v>
      </c>
      <c r="AX47" s="118">
        <f t="shared" si="14"/>
        <v>8556592.9561354276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(IF($B$3=Base_Cenarios!$A$3,Base_Cenarios!G12,(IF('Cenario_B.3.3'!$B$3=Base_Cenarios!$Q$3,Base_Cenarios!W12,Base_Cenarios!AM12))))*12.1667</f>
        <v>400508.29728000006</v>
      </c>
      <c r="C48" s="111">
        <f>(IF($B$3=Base_Cenarios!$A$3,Base_Cenarios!H12,(IF('Cenario_B.3.3'!$B$3=Base_Cenarios!$Q$3,Base_Cenarios!X12,Base_Cenarios!AN12))))*12.1667</f>
        <v>408521.68036184023</v>
      </c>
      <c r="D48" s="111">
        <f>(IF($B$3=Base_Cenarios!$A$3,Base_Cenarios!I12,(IF('Cenario_B.3.3'!$B$3=Base_Cenarios!$Q$3,Base_Cenarios!Y12,Base_Cenarios!AO12))))*12.1667</f>
        <v>413724.36203735945</v>
      </c>
      <c r="E48" s="111">
        <f>(IF($B$3=Base_Cenarios!$A$3,Base_Cenarios!J12,(IF('Cenario_B.3.3'!$B$3=Base_Cenarios!$Q$3,Base_Cenarios!Z12,Base_Cenarios!AP12))))*12.1667</f>
        <v>395937.06987553736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IF($B$4=Base_Cenarios!$AW$5,Base_Cenarios!AX$5,(IF('Cenario_B.3.3'!$B$4=Base_Cenarios!$AW$6,Base_Cenarios!AX$6,Base_Cenarios!AX$7)))</f>
        <v>0.15</v>
      </c>
      <c r="J48" s="114">
        <f>IF($B$4=Base_Cenarios!$AW$5,Base_Cenarios!AY$5,(IF('Cenario_B.3.3'!$B$4=Base_Cenarios!$AW$6,Base_Cenarios!AY$6,Base_Cenarios!AY$7)))</f>
        <v>0.15584999999999999</v>
      </c>
      <c r="K48" s="114">
        <f>IF($B$4=Base_Cenarios!$AW$5,Base_Cenarios!AZ$5,(IF('Cenario_B.3.3'!$B$4=Base_Cenarios!$AW$6,Base_Cenarios!AZ$6,Base_Cenarios!AZ$7)))</f>
        <v>0.16192814999999999</v>
      </c>
      <c r="L48" s="114">
        <f>IF($B$4=Base_Cenarios!$AW$5,Base_Cenarios!BA$5,(IF('Cenario_B.3.3'!$B$4=Base_Cenarios!$AW$6,Base_Cenarios!BA$6,Base_Cenarios!BA$7)))</f>
        <v>0.16824334785</v>
      </c>
      <c r="M48" s="115">
        <v>0.5</v>
      </c>
      <c r="N48" s="115">
        <f t="shared" si="10"/>
        <v>400508.29728000006</v>
      </c>
      <c r="O48" s="115">
        <f t="shared" si="10"/>
        <v>408521.68036184023</v>
      </c>
      <c r="P48" s="115">
        <f t="shared" si="10"/>
        <v>413724.36203735945</v>
      </c>
      <c r="Q48" s="115">
        <f t="shared" si="10"/>
        <v>395937.06987553736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IF($B$4=Base_Cenarios!$AW$5,Base_Cenarios!AX$5,(IF('Cenario_B.3.3'!$B$4=Base_Cenarios!$AW$6,Base_Cenarios!AX$6,Base_Cenarios!AX$7)))</f>
        <v>0.15</v>
      </c>
      <c r="W48" s="116">
        <f>IF($B$4=Base_Cenarios!$AW$5,Base_Cenarios!AY$5,(IF('Cenario_B.3.3'!$B$4=Base_Cenarios!$AW$6,Base_Cenarios!AY$6,Base_Cenarios!AY$7)))</f>
        <v>0.15584999999999999</v>
      </c>
      <c r="X48" s="116">
        <f>IF($B$4=Base_Cenarios!$AW$5,Base_Cenarios!AZ$5,(IF('Cenario_B.3.3'!$B$4=Base_Cenarios!$AW$6,Base_Cenarios!AZ$6,Base_Cenarios!AZ$7)))</f>
        <v>0.16192814999999999</v>
      </c>
      <c r="Y48" s="116">
        <f>IF($B$4=Base_Cenarios!$AW$5,Base_Cenarios!BA$5,(IF('Cenario_B.3.3'!$B$4=Base_Cenarios!$AW$6,Base_Cenarios!BA$6,Base_Cenarios!BA$7)))</f>
        <v>0.16824334785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IF($B$4=Base_Cenarios!$AW$5,Base_Cenarios!AX$5,(IF('Cenario_B.3.3'!$B$4=Base_Cenarios!$AW$6,Base_Cenarios!AX$6,Base_Cenarios!AX$7)))</f>
        <v>0.15</v>
      </c>
      <c r="AE48" s="151">
        <f>IF($B$4=Base_Cenarios!$AW$5,Base_Cenarios!AY$5,(IF('Cenario_B.3.3'!$B$4=Base_Cenarios!$AW$6,Base_Cenarios!AY$6,Base_Cenarios!AY$7)))</f>
        <v>0.15584999999999999</v>
      </c>
      <c r="AF48" s="151">
        <f>IF($B$4=Base_Cenarios!$AW$5,Base_Cenarios!AZ$5,(IF('Cenario_B.3.3'!$B$4=Base_Cenarios!$AW$6,Base_Cenarios!AZ$6,Base_Cenarios!AZ$7)))</f>
        <v>0.16192814999999999</v>
      </c>
      <c r="AG48" s="151">
        <f>IF($B$4=Base_Cenarios!$AW$5,Base_Cenarios!BA$5,(IF('Cenario_B.3.3'!$B$4=Base_Cenarios!$AW$6,Base_Cenarios!BA$6,Base_Cenarios!BA$7)))</f>
        <v>0.16824334785</v>
      </c>
      <c r="AH48" s="142">
        <v>1</v>
      </c>
      <c r="AI48" s="118">
        <f t="shared" si="11"/>
        <v>54068.62013280001</v>
      </c>
      <c r="AJ48" s="118">
        <f t="shared" si="11"/>
        <v>57301.293495953512</v>
      </c>
      <c r="AK48" s="118">
        <f t="shared" si="11"/>
        <v>60294.258499175863</v>
      </c>
      <c r="AL48" s="118">
        <f t="shared" si="11"/>
        <v>59952.400356401806</v>
      </c>
      <c r="AM48" s="118">
        <f t="shared" si="12"/>
        <v>30038.122296000001</v>
      </c>
      <c r="AN48" s="118">
        <f t="shared" si="12"/>
        <v>31834.051942196398</v>
      </c>
      <c r="AO48" s="118">
        <f t="shared" si="12"/>
        <v>33496.810277319921</v>
      </c>
      <c r="AP48" s="118">
        <f t="shared" si="12"/>
        <v>33306.889086889896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84106.742428800004</v>
      </c>
      <c r="AV48" s="118">
        <f t="shared" si="14"/>
        <v>89135.345438149903</v>
      </c>
      <c r="AW48" s="118">
        <f t="shared" si="14"/>
        <v>93791.068776495784</v>
      </c>
      <c r="AX48" s="118">
        <f t="shared" si="14"/>
        <v>93259.289443291695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(IF($B$3=Base_Cenarios!$A$3,Base_Cenarios!G13,(IF('Cenario_B.3.3'!$B$3=Base_Cenarios!$Q$3,Base_Cenarios!W13,Base_Cenarios!AM13))))*12.1667</f>
        <v>14746274.000639999</v>
      </c>
      <c r="C49" s="111">
        <f>(IF($B$3=Base_Cenarios!$A$3,Base_Cenarios!H13,(IF('Cenario_B.3.3'!$B$3=Base_Cenarios!$Q$3,Base_Cenarios!X13,Base_Cenarios!AN13))))*12.1667</f>
        <v>15302766.446540948</v>
      </c>
      <c r="D49" s="111">
        <f>(IF($B$3=Base_Cenarios!$A$3,Base_Cenarios!I13,(IF('Cenario_B.3.3'!$B$3=Base_Cenarios!$Q$3,Base_Cenarios!Y13,Base_Cenarios!AO13))))*12.1667</f>
        <v>15723133.609143438</v>
      </c>
      <c r="E49" s="111">
        <f>(IF($B$3=Base_Cenarios!$A$3,Base_Cenarios!J13,(IF('Cenario_B.3.3'!$B$3=Base_Cenarios!$Q$3,Base_Cenarios!Z13,Base_Cenarios!AP13))))*12.1667</f>
        <v>15870678.270274276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IF($B$4=Base_Cenarios!$AW$5,Base_Cenarios!AX$5,(IF('Cenario_B.3.3'!$B$4=Base_Cenarios!$AW$6,Base_Cenarios!AX$6,Base_Cenarios!AX$7)))</f>
        <v>0.15</v>
      </c>
      <c r="J49" s="114">
        <f>IF($B$4=Base_Cenarios!$AW$5,Base_Cenarios!AY$5,(IF('Cenario_B.3.3'!$B$4=Base_Cenarios!$AW$6,Base_Cenarios!AY$6,Base_Cenarios!AY$7)))</f>
        <v>0.15584999999999999</v>
      </c>
      <c r="K49" s="114">
        <f>IF($B$4=Base_Cenarios!$AW$5,Base_Cenarios!AZ$5,(IF('Cenario_B.3.3'!$B$4=Base_Cenarios!$AW$6,Base_Cenarios!AZ$6,Base_Cenarios!AZ$7)))</f>
        <v>0.16192814999999999</v>
      </c>
      <c r="L49" s="114">
        <f>IF($B$4=Base_Cenarios!$AW$5,Base_Cenarios!BA$5,(IF('Cenario_B.3.3'!$B$4=Base_Cenarios!$AW$6,Base_Cenarios!BA$6,Base_Cenarios!BA$7)))</f>
        <v>0.16824334785</v>
      </c>
      <c r="M49" s="115">
        <v>0.5</v>
      </c>
      <c r="N49" s="115">
        <f t="shared" si="10"/>
        <v>14746274.000639999</v>
      </c>
      <c r="O49" s="115">
        <f t="shared" si="10"/>
        <v>15302766.446540948</v>
      </c>
      <c r="P49" s="115">
        <f t="shared" si="10"/>
        <v>15723133.609143438</v>
      </c>
      <c r="Q49" s="115">
        <f t="shared" si="10"/>
        <v>15870678.270274276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IF($B$4=Base_Cenarios!$AW$5,Base_Cenarios!AX$5,(IF('Cenario_B.3.3'!$B$4=Base_Cenarios!$AW$6,Base_Cenarios!AX$6,Base_Cenarios!AX$7)))</f>
        <v>0.15</v>
      </c>
      <c r="W49" s="116">
        <f>IF($B$4=Base_Cenarios!$AW$5,Base_Cenarios!AY$5,(IF('Cenario_B.3.3'!$B$4=Base_Cenarios!$AW$6,Base_Cenarios!AY$6,Base_Cenarios!AY$7)))</f>
        <v>0.15584999999999999</v>
      </c>
      <c r="X49" s="116">
        <f>IF($B$4=Base_Cenarios!$AW$5,Base_Cenarios!AZ$5,(IF('Cenario_B.3.3'!$B$4=Base_Cenarios!$AW$6,Base_Cenarios!AZ$6,Base_Cenarios!AZ$7)))</f>
        <v>0.16192814999999999</v>
      </c>
      <c r="Y49" s="116">
        <f>IF($B$4=Base_Cenarios!$AW$5,Base_Cenarios!BA$5,(IF('Cenario_B.3.3'!$B$4=Base_Cenarios!$AW$6,Base_Cenarios!BA$6,Base_Cenarios!BA$7)))</f>
        <v>0.16824334785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IF($B$4=Base_Cenarios!$AW$5,Base_Cenarios!AX$5,(IF('Cenario_B.3.3'!$B$4=Base_Cenarios!$AW$6,Base_Cenarios!AX$6,Base_Cenarios!AX$7)))</f>
        <v>0.15</v>
      </c>
      <c r="AE49" s="151">
        <f>IF($B$4=Base_Cenarios!$AW$5,Base_Cenarios!AY$5,(IF('Cenario_B.3.3'!$B$4=Base_Cenarios!$AW$6,Base_Cenarios!AY$6,Base_Cenarios!AY$7)))</f>
        <v>0.15584999999999999</v>
      </c>
      <c r="AF49" s="151">
        <f>IF($B$4=Base_Cenarios!$AW$5,Base_Cenarios!AZ$5,(IF('Cenario_B.3.3'!$B$4=Base_Cenarios!$AW$6,Base_Cenarios!AZ$6,Base_Cenarios!AZ$7)))</f>
        <v>0.16192814999999999</v>
      </c>
      <c r="AG49" s="151">
        <f>IF($B$4=Base_Cenarios!$AW$5,Base_Cenarios!BA$5,(IF('Cenario_B.3.3'!$B$4=Base_Cenarios!$AW$6,Base_Cenarios!BA$6,Base_Cenarios!BA$7)))</f>
        <v>0.16824334785</v>
      </c>
      <c r="AH49" s="142">
        <v>1</v>
      </c>
      <c r="AI49" s="118">
        <f t="shared" si="11"/>
        <v>2211941.1000959999</v>
      </c>
      <c r="AJ49" s="118">
        <f t="shared" si="11"/>
        <v>2384936.1506934064</v>
      </c>
      <c r="AK49" s="118">
        <f t="shared" si="11"/>
        <v>2546017.93753142</v>
      </c>
      <c r="AL49" s="118">
        <f t="shared" si="11"/>
        <v>2670136.0448411913</v>
      </c>
      <c r="AM49" s="118">
        <f t="shared" si="12"/>
        <v>1105970.5500479999</v>
      </c>
      <c r="AN49" s="118">
        <f t="shared" si="12"/>
        <v>1192468.0753467032</v>
      </c>
      <c r="AO49" s="118">
        <f t="shared" si="12"/>
        <v>1273008.96876571</v>
      </c>
      <c r="AP49" s="118">
        <f t="shared" si="12"/>
        <v>1335068.0224205956</v>
      </c>
      <c r="AQ49" s="118">
        <f t="shared" si="15"/>
        <v>4257.3599999999997</v>
      </c>
      <c r="AR49" s="118">
        <f t="shared" si="13"/>
        <v>4784.0712552273117</v>
      </c>
      <c r="AS49" s="118">
        <f t="shared" si="13"/>
        <v>5324.9083167897352</v>
      </c>
      <c r="AT49" s="118">
        <f t="shared" si="13"/>
        <v>5861.1260255661891</v>
      </c>
      <c r="AU49" s="118">
        <f t="shared" si="14"/>
        <v>3322169.0101439999</v>
      </c>
      <c r="AV49" s="118">
        <f t="shared" si="14"/>
        <v>3582188.2972953366</v>
      </c>
      <c r="AW49" s="118">
        <f t="shared" si="14"/>
        <v>3824351.8146139197</v>
      </c>
      <c r="AX49" s="118">
        <f t="shared" si="14"/>
        <v>4011065.193287353</v>
      </c>
      <c r="AY49" s="104"/>
      <c r="AZ49" s="104"/>
      <c r="BA49" s="104"/>
    </row>
    <row r="50" spans="1:53">
      <c r="AH50" s="86" t="s">
        <v>125</v>
      </c>
      <c r="AI50" s="132">
        <f>SUM(AI44:AI49)</f>
        <v>7285734.7368624024</v>
      </c>
      <c r="AJ50" s="132">
        <f t="shared" ref="AJ50:AX50" si="16">SUM(AJ44:AJ49)</f>
        <v>7743705.0439726086</v>
      </c>
      <c r="AK50" s="132">
        <f t="shared" si="16"/>
        <v>8155409.0478794063</v>
      </c>
      <c r="AL50" s="132">
        <f t="shared" si="16"/>
        <v>8284779.5882816501</v>
      </c>
      <c r="AM50" s="132">
        <f t="shared" si="16"/>
        <v>3777707.7898560008</v>
      </c>
      <c r="AN50" s="132">
        <f t="shared" si="16"/>
        <v>4014303.6965263868</v>
      </c>
      <c r="AO50" s="132">
        <f t="shared" si="16"/>
        <v>4226857.0253512822</v>
      </c>
      <c r="AP50" s="132">
        <f t="shared" si="16"/>
        <v>4291667.4962017434</v>
      </c>
      <c r="AQ50" s="132">
        <f t="shared" si="16"/>
        <v>84896.493551999942</v>
      </c>
      <c r="AR50" s="132">
        <f t="shared" si="16"/>
        <v>91073.911730671593</v>
      </c>
      <c r="AS50" s="132">
        <f t="shared" si="16"/>
        <v>96846.605474731463</v>
      </c>
      <c r="AT50" s="132">
        <f t="shared" si="16"/>
        <v>102227.64682155545</v>
      </c>
      <c r="AU50" s="132">
        <f t="shared" si="16"/>
        <v>11148339.020270402</v>
      </c>
      <c r="AV50" s="132">
        <f t="shared" si="16"/>
        <v>11849082.652229667</v>
      </c>
      <c r="AW50" s="132">
        <f t="shared" si="16"/>
        <v>12479112.67870542</v>
      </c>
      <c r="AX50" s="132">
        <f t="shared" si="16"/>
        <v>12678674.731304947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(IF($B$3=Base_Cenarios!$A$3,Base_Cenarios!G18,(IF('Cenario_B.3.3'!$B$3=Base_Cenarios!$Q$3,Base_Cenarios!W18,Base_Cenarios!AM18))))*12.1667</f>
        <v>0</v>
      </c>
      <c r="C60" s="110">
        <f>(IF($B$3=Base_Cenarios!$A$3,Base_Cenarios!H18,(IF('Cenario_B.3.3'!$B$3=Base_Cenarios!$Q$3,Base_Cenarios!X18,Base_Cenarios!AN18))))*12.1667</f>
        <v>0</v>
      </c>
      <c r="D60" s="110">
        <f>(IF($B$3=Base_Cenarios!$A$3,Base_Cenarios!I18,(IF('Cenario_B.3.3'!$B$3=Base_Cenarios!$Q$3,Base_Cenarios!Y18,Base_Cenarios!AO18))))*12.1667</f>
        <v>0</v>
      </c>
      <c r="E60" s="110">
        <f>(IF($B$3=Base_Cenarios!$A$3,Base_Cenarios!J18,(IF('Cenario_B.3.3'!$B$3=Base_Cenarios!$Q$3,Base_Cenarios!Z18,Base_Cenarios!AP18))))*12.1667</f>
        <v>0</v>
      </c>
      <c r="F60" s="112">
        <v>1</v>
      </c>
      <c r="G60" s="114">
        <f>IF($B$4=Base_Cenarios!$AW$5,Base_Cenarios!AX$5,(IF('Cenario_B.3.3'!$B$4=Base_Cenarios!$AW$6,Base_Cenarios!AX$6,Base_Cenarios!AX$7)))</f>
        <v>0.15</v>
      </c>
      <c r="H60" s="114">
        <f>IF($B$4=Base_Cenarios!$AW$5,Base_Cenarios!AY$5,(IF('Cenario_B.3.3'!$B$4=Base_Cenarios!$AW$6,Base_Cenarios!AY$6,Base_Cenarios!AY$7)))</f>
        <v>0.15584999999999999</v>
      </c>
      <c r="I60" s="114">
        <f>IF($B$4=Base_Cenarios!$AW$5,Base_Cenarios!AZ$5,(IF('Cenario_B.3.3'!$B$4=Base_Cenarios!$AW$6,Base_Cenarios!AZ$6,Base_Cenarios!AZ$7)))</f>
        <v>0.16192814999999999</v>
      </c>
      <c r="J60" s="114">
        <f>IF($B$4=Base_Cenarios!$AW$5,Base_Cenarios!BA$5,(IF('Cenario_B.3.3'!$B$4=Base_Cenarios!$AW$6,Base_Cenarios!BA$6,Base_Cenarios!BA$7)))</f>
        <v>0.16824334785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IF($B$4=Base_Cenarios!$AW$5,Base_Cenarios!AX$5,(IF('Cenario_B.3.3'!$B$4=Base_Cenarios!$AW$6,Base_Cenarios!AX$6,Base_Cenarios!AX$7)))</f>
        <v>0.15</v>
      </c>
      <c r="T60" s="116">
        <f>IF($B$4=Base_Cenarios!$AW$5,Base_Cenarios!AY$5,(IF('Cenario_B.3.3'!$B$4=Base_Cenarios!$AW$6,Base_Cenarios!AY$6,Base_Cenarios!AY$7)))</f>
        <v>0.15584999999999999</v>
      </c>
      <c r="U60" s="116">
        <f>IF($B$4=Base_Cenarios!$AW$5,Base_Cenarios!AZ$5,(IF('Cenario_B.3.3'!$B$4=Base_Cenarios!$AW$6,Base_Cenarios!AZ$6,Base_Cenarios!AZ$7)))</f>
        <v>0.16192814999999999</v>
      </c>
      <c r="V60" s="116">
        <f>IF($B$4=Base_Cenarios!$AW$5,Base_Cenarios!BA$5,(IF('Cenario_B.3.3'!$B$4=Base_Cenarios!$AW$6,Base_Cenarios!BA$6,Base_Cenarios!BA$7)))</f>
        <v>0.16824334785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(IF($B$3=Base_Cenarios!$A$3,Base_Cenarios!G19,(IF('Cenario_B.3.3'!$B$3=Base_Cenarios!$Q$3,Base_Cenarios!W19,Base_Cenarios!AM19))))*12.1667</f>
        <v>0</v>
      </c>
      <c r="C61" s="110">
        <f>(IF($B$3=Base_Cenarios!$A$3,Base_Cenarios!H19,(IF('Cenario_B.3.3'!$B$3=Base_Cenarios!$Q$3,Base_Cenarios!X19,Base_Cenarios!AN19))))*12.1667</f>
        <v>0</v>
      </c>
      <c r="D61" s="110">
        <f>(IF($B$3=Base_Cenarios!$A$3,Base_Cenarios!I19,(IF('Cenario_B.3.3'!$B$3=Base_Cenarios!$Q$3,Base_Cenarios!Y19,Base_Cenarios!AO19))))*12.1667</f>
        <v>0</v>
      </c>
      <c r="E61" s="110">
        <f>(IF($B$3=Base_Cenarios!$A$3,Base_Cenarios!J19,(IF('Cenario_B.3.3'!$B$3=Base_Cenarios!$Q$3,Base_Cenarios!Z19,Base_Cenarios!AP19))))*12.1667</f>
        <v>0</v>
      </c>
      <c r="F61" s="112">
        <v>1</v>
      </c>
      <c r="G61" s="114">
        <f>IF($B$4=Base_Cenarios!$AW$5,Base_Cenarios!AX$5,(IF('Cenario_B.3.3'!$B$4=Base_Cenarios!$AW$6,Base_Cenarios!AX$6,Base_Cenarios!AX$7)))</f>
        <v>0.15</v>
      </c>
      <c r="H61" s="114">
        <f>IF($B$4=Base_Cenarios!$AW$5,Base_Cenarios!AY$5,(IF('Cenario_B.3.3'!$B$4=Base_Cenarios!$AW$6,Base_Cenarios!AY$6,Base_Cenarios!AY$7)))</f>
        <v>0.15584999999999999</v>
      </c>
      <c r="I61" s="114">
        <f>IF($B$4=Base_Cenarios!$AW$5,Base_Cenarios!AZ$5,(IF('Cenario_B.3.3'!$B$4=Base_Cenarios!$AW$6,Base_Cenarios!AZ$6,Base_Cenarios!AZ$7)))</f>
        <v>0.16192814999999999</v>
      </c>
      <c r="J61" s="114">
        <f>IF($B$4=Base_Cenarios!$AW$5,Base_Cenarios!BA$5,(IF('Cenario_B.3.3'!$B$4=Base_Cenarios!$AW$6,Base_Cenarios!BA$6,Base_Cenarios!BA$7)))</f>
        <v>0.16824334785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IF($B$4=Base_Cenarios!$AW$5,Base_Cenarios!AX$5,(IF('Cenario_B.3.3'!$B$4=Base_Cenarios!$AW$6,Base_Cenarios!AX$6,Base_Cenarios!AX$7)))</f>
        <v>0.15</v>
      </c>
      <c r="T61" s="116">
        <f>IF($B$4=Base_Cenarios!$AW$5,Base_Cenarios!AY$5,(IF('Cenario_B.3.3'!$B$4=Base_Cenarios!$AW$6,Base_Cenarios!AY$6,Base_Cenarios!AY$7)))</f>
        <v>0.15584999999999999</v>
      </c>
      <c r="U61" s="116">
        <f>IF($B$4=Base_Cenarios!$AW$5,Base_Cenarios!AZ$5,(IF('Cenario_B.3.3'!$B$4=Base_Cenarios!$AW$6,Base_Cenarios!AZ$6,Base_Cenarios!AZ$7)))</f>
        <v>0.16192814999999999</v>
      </c>
      <c r="V61" s="116">
        <f>IF($B$4=Base_Cenarios!$AW$5,Base_Cenarios!BA$5,(IF('Cenario_B.3.3'!$B$4=Base_Cenarios!$AW$6,Base_Cenarios!BA$6,Base_Cenarios!BA$7)))</f>
        <v>0.16824334785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(IF($B$3=Base_Cenarios!$A$3,Base_Cenarios!G20,(IF('Cenario_B.3.3'!$B$3=Base_Cenarios!$Q$3,Base_Cenarios!W20,Base_Cenarios!AM20))))*12.1667</f>
        <v>0</v>
      </c>
      <c r="C62" s="110">
        <f>(IF($B$3=Base_Cenarios!$A$3,Base_Cenarios!H20,(IF('Cenario_B.3.3'!$B$3=Base_Cenarios!$Q$3,Base_Cenarios!X20,Base_Cenarios!AN20))))*12.1667</f>
        <v>0</v>
      </c>
      <c r="D62" s="110">
        <f>(IF($B$3=Base_Cenarios!$A$3,Base_Cenarios!I20,(IF('Cenario_B.3.3'!$B$3=Base_Cenarios!$Q$3,Base_Cenarios!Y20,Base_Cenarios!AO20))))*12.1667</f>
        <v>0</v>
      </c>
      <c r="E62" s="110">
        <f>(IF($B$3=Base_Cenarios!$A$3,Base_Cenarios!J20,(IF('Cenario_B.3.3'!$B$3=Base_Cenarios!$Q$3,Base_Cenarios!Z20,Base_Cenarios!AP20))))*12.1667</f>
        <v>0</v>
      </c>
      <c r="F62" s="112">
        <v>1</v>
      </c>
      <c r="G62" s="114">
        <f>IF($B$4=Base_Cenarios!$AW$5,Base_Cenarios!AX$5,(IF('Cenario_B.3.3'!$B$4=Base_Cenarios!$AW$6,Base_Cenarios!AX$6,Base_Cenarios!AX$7)))</f>
        <v>0.15</v>
      </c>
      <c r="H62" s="114">
        <f>IF($B$4=Base_Cenarios!$AW$5,Base_Cenarios!AY$5,(IF('Cenario_B.3.3'!$B$4=Base_Cenarios!$AW$6,Base_Cenarios!AY$6,Base_Cenarios!AY$7)))</f>
        <v>0.15584999999999999</v>
      </c>
      <c r="I62" s="114">
        <f>IF($B$4=Base_Cenarios!$AW$5,Base_Cenarios!AZ$5,(IF('Cenario_B.3.3'!$B$4=Base_Cenarios!$AW$6,Base_Cenarios!AZ$6,Base_Cenarios!AZ$7)))</f>
        <v>0.16192814999999999</v>
      </c>
      <c r="J62" s="114">
        <f>IF($B$4=Base_Cenarios!$AW$5,Base_Cenarios!BA$5,(IF('Cenario_B.3.3'!$B$4=Base_Cenarios!$AW$6,Base_Cenarios!BA$6,Base_Cenarios!BA$7)))</f>
        <v>0.16824334785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IF($B$4=Base_Cenarios!$AW$5,Base_Cenarios!AX$5,(IF('Cenario_B.3.3'!$B$4=Base_Cenarios!$AW$6,Base_Cenarios!AX$6,Base_Cenarios!AX$7)))</f>
        <v>0.15</v>
      </c>
      <c r="T62" s="116">
        <f>IF($B$4=Base_Cenarios!$AW$5,Base_Cenarios!AY$5,(IF('Cenario_B.3.3'!$B$4=Base_Cenarios!$AW$6,Base_Cenarios!AY$6,Base_Cenarios!AY$7)))</f>
        <v>0.15584999999999999</v>
      </c>
      <c r="U62" s="116">
        <f>IF($B$4=Base_Cenarios!$AW$5,Base_Cenarios!AZ$5,(IF('Cenario_B.3.3'!$B$4=Base_Cenarios!$AW$6,Base_Cenarios!AZ$6,Base_Cenarios!AZ$7)))</f>
        <v>0.16192814999999999</v>
      </c>
      <c r="V62" s="116">
        <f>IF($B$4=Base_Cenarios!$AW$5,Base_Cenarios!BA$5,(IF('Cenario_B.3.3'!$B$4=Base_Cenarios!$AW$6,Base_Cenarios!BA$6,Base_Cenarios!BA$7)))</f>
        <v>0.16824334785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(IF($B$3=Base_Cenarios!$A$3,Base_Cenarios!G21,(IF('Cenario_B.3.3'!$B$3=Base_Cenarios!$Q$3,Base_Cenarios!W21,Base_Cenarios!AM21))))*12.1667</f>
        <v>0</v>
      </c>
      <c r="C63" s="110">
        <f>(IF($B$3=Base_Cenarios!$A$3,Base_Cenarios!H21,(IF('Cenario_B.3.3'!$B$3=Base_Cenarios!$Q$3,Base_Cenarios!X21,Base_Cenarios!AN21))))*12.1667</f>
        <v>0</v>
      </c>
      <c r="D63" s="110">
        <f>(IF($B$3=Base_Cenarios!$A$3,Base_Cenarios!I21,(IF('Cenario_B.3.3'!$B$3=Base_Cenarios!$Q$3,Base_Cenarios!Y21,Base_Cenarios!AO21))))*12.1667</f>
        <v>0</v>
      </c>
      <c r="E63" s="110">
        <f>(IF($B$3=Base_Cenarios!$A$3,Base_Cenarios!J21,(IF('Cenario_B.3.3'!$B$3=Base_Cenarios!$Q$3,Base_Cenarios!Z21,Base_Cenarios!AP21))))*12.1667</f>
        <v>0</v>
      </c>
      <c r="F63" s="112">
        <v>1</v>
      </c>
      <c r="G63" s="114">
        <f>IF($B$4=Base_Cenarios!$AW$5,Base_Cenarios!AX$5,(IF('Cenario_B.3.3'!$B$4=Base_Cenarios!$AW$6,Base_Cenarios!AX$6,Base_Cenarios!AX$7)))</f>
        <v>0.15</v>
      </c>
      <c r="H63" s="114">
        <f>IF($B$4=Base_Cenarios!$AW$5,Base_Cenarios!AY$5,(IF('Cenario_B.3.3'!$B$4=Base_Cenarios!$AW$6,Base_Cenarios!AY$6,Base_Cenarios!AY$7)))</f>
        <v>0.15584999999999999</v>
      </c>
      <c r="I63" s="114">
        <f>IF($B$4=Base_Cenarios!$AW$5,Base_Cenarios!AZ$5,(IF('Cenario_B.3.3'!$B$4=Base_Cenarios!$AW$6,Base_Cenarios!AZ$6,Base_Cenarios!AZ$7)))</f>
        <v>0.16192814999999999</v>
      </c>
      <c r="J63" s="114">
        <f>IF($B$4=Base_Cenarios!$AW$5,Base_Cenarios!BA$5,(IF('Cenario_B.3.3'!$B$4=Base_Cenarios!$AW$6,Base_Cenarios!BA$6,Base_Cenarios!BA$7)))</f>
        <v>0.16824334785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IF($B$4=Base_Cenarios!$AW$5,Base_Cenarios!AX$5,(IF('Cenario_B.3.3'!$B$4=Base_Cenarios!$AW$6,Base_Cenarios!AX$6,Base_Cenarios!AX$7)))</f>
        <v>0.15</v>
      </c>
      <c r="T63" s="116">
        <f>IF($B$4=Base_Cenarios!$AW$5,Base_Cenarios!AY$5,(IF('Cenario_B.3.3'!$B$4=Base_Cenarios!$AW$6,Base_Cenarios!AY$6,Base_Cenarios!AY$7)))</f>
        <v>0.15584999999999999</v>
      </c>
      <c r="U63" s="116">
        <f>IF($B$4=Base_Cenarios!$AW$5,Base_Cenarios!AZ$5,(IF('Cenario_B.3.3'!$B$4=Base_Cenarios!$AW$6,Base_Cenarios!AZ$6,Base_Cenarios!AZ$7)))</f>
        <v>0.16192814999999999</v>
      </c>
      <c r="V63" s="116">
        <f>IF($B$4=Base_Cenarios!$AW$5,Base_Cenarios!BA$5,(IF('Cenario_B.3.3'!$B$4=Base_Cenarios!$AW$6,Base_Cenarios!BA$6,Base_Cenarios!BA$7)))</f>
        <v>0.16824334785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(IF($B$3=Base_Cenarios!$A$3,Base_Cenarios!G22,(IF('Cenario_B.3.3'!$B$3=Base_Cenarios!$Q$3,Base_Cenarios!W22,Base_Cenarios!AM22))))*12.1667</f>
        <v>10276163.833796386</v>
      </c>
      <c r="C64" s="110">
        <f>(IF($B$3=Base_Cenarios!$A$3,Base_Cenarios!H22,(IF('Cenario_B.3.3'!$B$3=Base_Cenarios!$Q$3,Base_Cenarios!X22,Base_Cenarios!AN22))))*12.1667</f>
        <v>12026194.534691907</v>
      </c>
      <c r="D64" s="110">
        <f>(IF($B$3=Base_Cenarios!$A$3,Base_Cenarios!I22,(IF('Cenario_B.3.3'!$B$3=Base_Cenarios!$Q$3,Base_Cenarios!Y22,Base_Cenarios!AO22))))*12.1667</f>
        <v>16142535.653449737</v>
      </c>
      <c r="E64" s="110">
        <f>(IF($B$3=Base_Cenarios!$A$3,Base_Cenarios!J22,(IF('Cenario_B.3.3'!$B$3=Base_Cenarios!$Q$3,Base_Cenarios!Z22,Base_Cenarios!AP22))))*12.1667</f>
        <v>18849638.882533256</v>
      </c>
      <c r="F64" s="112">
        <v>1</v>
      </c>
      <c r="G64" s="114">
        <f>IF($B$4=Base_Cenarios!$AW$5,Base_Cenarios!AX$5,(IF('Cenario_B.3.3'!$B$4=Base_Cenarios!$AW$6,Base_Cenarios!AX$6,Base_Cenarios!AX$7)))</f>
        <v>0.15</v>
      </c>
      <c r="H64" s="114">
        <f>IF($B$4=Base_Cenarios!$AW$5,Base_Cenarios!AY$5,(IF('Cenario_B.3.3'!$B$4=Base_Cenarios!$AW$6,Base_Cenarios!AY$6,Base_Cenarios!AY$7)))</f>
        <v>0.15584999999999999</v>
      </c>
      <c r="I64" s="114">
        <f>IF($B$4=Base_Cenarios!$AW$5,Base_Cenarios!AZ$5,(IF('Cenario_B.3.3'!$B$4=Base_Cenarios!$AW$6,Base_Cenarios!AZ$6,Base_Cenarios!AZ$7)))</f>
        <v>0.16192814999999999</v>
      </c>
      <c r="J64" s="114">
        <f>IF($B$4=Base_Cenarios!$AW$5,Base_Cenarios!BA$5,(IF('Cenario_B.3.3'!$B$4=Base_Cenarios!$AW$6,Base_Cenarios!BA$6,Base_Cenarios!BA$7)))</f>
        <v>0.16824334785</v>
      </c>
      <c r="K64" s="115">
        <f t="shared" si="21"/>
        <v>10276163.833796386</v>
      </c>
      <c r="L64" s="115">
        <f t="shared" si="17"/>
        <v>12026194.534691907</v>
      </c>
      <c r="M64" s="115">
        <f t="shared" si="17"/>
        <v>16142535.653449737</v>
      </c>
      <c r="N64" s="115">
        <f t="shared" si="17"/>
        <v>18849638.882533256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IF($B$4=Base_Cenarios!$AW$5,Base_Cenarios!AX$5,(IF('Cenario_B.3.3'!$B$4=Base_Cenarios!$AW$6,Base_Cenarios!AX$6,Base_Cenarios!AX$7)))</f>
        <v>0.15</v>
      </c>
      <c r="T64" s="116">
        <f>IF($B$4=Base_Cenarios!$AW$5,Base_Cenarios!AY$5,(IF('Cenario_B.3.3'!$B$4=Base_Cenarios!$AW$6,Base_Cenarios!AY$6,Base_Cenarios!AY$7)))</f>
        <v>0.15584999999999999</v>
      </c>
      <c r="U64" s="116">
        <f>IF($B$4=Base_Cenarios!$AW$5,Base_Cenarios!AZ$5,(IF('Cenario_B.3.3'!$B$4=Base_Cenarios!$AW$6,Base_Cenarios!AZ$6,Base_Cenarios!AZ$7)))</f>
        <v>0.16192814999999999</v>
      </c>
      <c r="V64" s="116">
        <f>IF($B$4=Base_Cenarios!$AW$5,Base_Cenarios!BA$5,(IF('Cenario_B.3.3'!$B$4=Base_Cenarios!$AW$6,Base_Cenarios!BA$6,Base_Cenarios!BA$7)))</f>
        <v>0.16824334785</v>
      </c>
      <c r="W64" s="117">
        <v>1</v>
      </c>
      <c r="X64" s="140">
        <v>0.1</v>
      </c>
      <c r="Y64" s="118">
        <f t="shared" si="22"/>
        <v>1541424.5750694578</v>
      </c>
      <c r="Z64" s="118">
        <f t="shared" si="18"/>
        <v>1874282.4182317336</v>
      </c>
      <c r="AA64" s="118">
        <f t="shared" si="18"/>
        <v>2613930.9346721568</v>
      </c>
      <c r="AB64" s="118">
        <f t="shared" si="18"/>
        <v>3171326.3513609278</v>
      </c>
      <c r="AC64" s="118">
        <f t="shared" si="23"/>
        <v>1803929.1802037859</v>
      </c>
      <c r="AD64" s="118">
        <f t="shared" si="19"/>
        <v>2515814.1815901413</v>
      </c>
      <c r="AE64" s="118">
        <f t="shared" si="19"/>
        <v>3052287.1524166772</v>
      </c>
      <c r="AF64" s="118">
        <f t="shared" si="19"/>
        <v>0.16824334785</v>
      </c>
      <c r="AG64" s="118">
        <f t="shared" si="24"/>
        <v>334535.37552732439</v>
      </c>
      <c r="AH64" s="118">
        <f t="shared" si="20"/>
        <v>439009.6599821875</v>
      </c>
      <c r="AI64" s="118">
        <f t="shared" si="20"/>
        <v>566621.80870888347</v>
      </c>
      <c r="AJ64" s="118">
        <f t="shared" si="20"/>
        <v>317132.65196042758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(IF($B$3=Base_Cenarios!$A$3,Base_Cenarios!G23,(IF('Cenario_B.3.3'!$B$3=Base_Cenarios!$Q$3,Base_Cenarios!W23,Base_Cenarios!AM23))))*12.1667</f>
        <v>0</v>
      </c>
      <c r="C65" s="110">
        <f>(IF($B$3=Base_Cenarios!$A$3,Base_Cenarios!H23,(IF('Cenario_B.3.3'!$B$3=Base_Cenarios!$Q$3,Base_Cenarios!X23,Base_Cenarios!AN23))))*12.1667</f>
        <v>0</v>
      </c>
      <c r="D65" s="110">
        <f>(IF($B$3=Base_Cenarios!$A$3,Base_Cenarios!I23,(IF('Cenario_B.3.3'!$B$3=Base_Cenarios!$Q$3,Base_Cenarios!Y23,Base_Cenarios!AO23))))*12.1667</f>
        <v>0</v>
      </c>
      <c r="E65" s="110">
        <f>(IF($B$3=Base_Cenarios!$A$3,Base_Cenarios!J23,(IF('Cenario_B.3.3'!$B$3=Base_Cenarios!$Q$3,Base_Cenarios!Z23,Base_Cenarios!AP23))))*12.1667</f>
        <v>0</v>
      </c>
      <c r="F65" s="112">
        <v>1</v>
      </c>
      <c r="G65" s="114">
        <f>IF($B$4=Base_Cenarios!$AW$5,Base_Cenarios!AX$5,(IF('Cenario_B.3.3'!$B$4=Base_Cenarios!$AW$6,Base_Cenarios!AX$6,Base_Cenarios!AX$7)))</f>
        <v>0.15</v>
      </c>
      <c r="H65" s="114">
        <f>IF($B$4=Base_Cenarios!$AW$5,Base_Cenarios!AY$5,(IF('Cenario_B.3.3'!$B$4=Base_Cenarios!$AW$6,Base_Cenarios!AY$6,Base_Cenarios!AY$7)))</f>
        <v>0.15584999999999999</v>
      </c>
      <c r="I65" s="114">
        <f>IF($B$4=Base_Cenarios!$AW$5,Base_Cenarios!AZ$5,(IF('Cenario_B.3.3'!$B$4=Base_Cenarios!$AW$6,Base_Cenarios!AZ$6,Base_Cenarios!AZ$7)))</f>
        <v>0.16192814999999999</v>
      </c>
      <c r="J65" s="114">
        <f>IF($B$4=Base_Cenarios!$AW$5,Base_Cenarios!BA$5,(IF('Cenario_B.3.3'!$B$4=Base_Cenarios!$AW$6,Base_Cenarios!BA$6,Base_Cenarios!BA$7)))</f>
        <v>0.16824334785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IF($B$4=Base_Cenarios!$AW$5,Base_Cenarios!AX$5,(IF('Cenario_B.3.3'!$B$4=Base_Cenarios!$AW$6,Base_Cenarios!AX$6,Base_Cenarios!AX$7)))</f>
        <v>0.15</v>
      </c>
      <c r="T65" s="116">
        <f>IF($B$4=Base_Cenarios!$AW$5,Base_Cenarios!AY$5,(IF('Cenario_B.3.3'!$B$4=Base_Cenarios!$AW$6,Base_Cenarios!AY$6,Base_Cenarios!AY$7)))</f>
        <v>0.15584999999999999</v>
      </c>
      <c r="U65" s="116">
        <f>IF($B$4=Base_Cenarios!$AW$5,Base_Cenarios!AZ$5,(IF('Cenario_B.3.3'!$B$4=Base_Cenarios!$AW$6,Base_Cenarios!AZ$6,Base_Cenarios!AZ$7)))</f>
        <v>0.16192814999999999</v>
      </c>
      <c r="V65" s="116">
        <f>IF($B$4=Base_Cenarios!$AW$5,Base_Cenarios!BA$5,(IF('Cenario_B.3.3'!$B$4=Base_Cenarios!$AW$6,Base_Cenarios!BA$6,Base_Cenarios!BA$7)))</f>
        <v>0.16824334785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1541424.5750694578</v>
      </c>
      <c r="Z66" s="132">
        <f t="shared" si="25"/>
        <v>1874282.4182317336</v>
      </c>
      <c r="AA66" s="132">
        <f t="shared" si="25"/>
        <v>2613930.9346721568</v>
      </c>
      <c r="AB66" s="132">
        <f t="shared" si="25"/>
        <v>3171326.3513609278</v>
      </c>
      <c r="AC66" s="132">
        <f t="shared" si="25"/>
        <v>1803929.1802037859</v>
      </c>
      <c r="AD66" s="132">
        <f t="shared" si="25"/>
        <v>2515814.1815901413</v>
      </c>
      <c r="AE66" s="132">
        <f t="shared" si="25"/>
        <v>3052287.1524166772</v>
      </c>
      <c r="AF66" s="132">
        <f t="shared" si="25"/>
        <v>0.16824334785</v>
      </c>
      <c r="AG66" s="132">
        <f t="shared" si="25"/>
        <v>334535.37552732439</v>
      </c>
      <c r="AH66" s="132">
        <f t="shared" si="25"/>
        <v>439009.6599821875</v>
      </c>
      <c r="AI66" s="132">
        <f t="shared" si="25"/>
        <v>566621.80870888347</v>
      </c>
      <c r="AJ66" s="132">
        <f t="shared" si="25"/>
        <v>317132.65196042758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(IF($B$3=Base_Cenarios!$A$3,Base_Cenarios!G28,(IF('Cenario_B.3.3'!$B$3=Base_Cenarios!$Q$3,Base_Cenarios!W28,Base_Cenarios!AM28))))*12.1667</f>
        <v>0</v>
      </c>
      <c r="C72" s="111">
        <f>(IF($B$3=Base_Cenarios!$A$3,Base_Cenarios!H28,(IF('Cenario_B.3.3'!$B$3=Base_Cenarios!$Q$3,Base_Cenarios!X28,Base_Cenarios!AN28))))*12.1667</f>
        <v>0</v>
      </c>
      <c r="D72" s="111">
        <f>(IF($B$3=Base_Cenarios!$A$3,Base_Cenarios!I28,(IF('Cenario_B.3.3'!$B$3=Base_Cenarios!$Q$3,Base_Cenarios!Y28,Base_Cenarios!AO28))))*12.1667</f>
        <v>0</v>
      </c>
      <c r="E72" s="111">
        <f>(IF($B$3=Base_Cenarios!$A$3,Base_Cenarios!J28,(IF('Cenario_B.3.3'!$B$3=Base_Cenarios!$Q$3,Base_Cenarios!Z28,Base_Cenarios!AP28))))*12.1667</f>
        <v>0</v>
      </c>
      <c r="F72" s="112">
        <v>1</v>
      </c>
      <c r="G72" s="114">
        <f>IF($B$4=Base_Cenarios!$AW$5,Base_Cenarios!AX$5,(IF('Cenario_B.3.3'!$B$4=Base_Cenarios!$AW$6,Base_Cenarios!AX$6,Base_Cenarios!AX$7)))</f>
        <v>0.15</v>
      </c>
      <c r="H72" s="114">
        <f>IF($B$4=Base_Cenarios!$AW$5,Base_Cenarios!AY$5,(IF('Cenario_B.3.3'!$B$4=Base_Cenarios!$AW$6,Base_Cenarios!AY$6,Base_Cenarios!AY$7)))</f>
        <v>0.15584999999999999</v>
      </c>
      <c r="I72" s="114">
        <f>IF($B$4=Base_Cenarios!$AW$5,Base_Cenarios!AZ$5,(IF('Cenario_B.3.3'!$B$4=Base_Cenarios!$AW$6,Base_Cenarios!AZ$6,Base_Cenarios!AZ$7)))</f>
        <v>0.16192814999999999</v>
      </c>
      <c r="J72" s="114">
        <f>IF($B$4=Base_Cenarios!$AW$5,Base_Cenarios!BA$5,(IF('Cenario_B.3.3'!$B$4=Base_Cenarios!$AW$6,Base_Cenarios!BA$6,Base_Cenarios!BA$7)))</f>
        <v>0.16824334785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IF($B$4=Base_Cenarios!$AW$5,Base_Cenarios!AX$5,(IF('Cenario_B.3.3'!$B$4=Base_Cenarios!$AW$6,Base_Cenarios!AX$6,Base_Cenarios!AX$7)))</f>
        <v>0.15</v>
      </c>
      <c r="T72" s="116">
        <f>IF($B$4=Base_Cenarios!$AW$5,Base_Cenarios!AY$5,(IF('Cenario_B.3.3'!$B$4=Base_Cenarios!$AW$6,Base_Cenarios!AY$6,Base_Cenarios!AY$7)))</f>
        <v>0.15584999999999999</v>
      </c>
      <c r="U72" s="116">
        <f>IF($B$4=Base_Cenarios!$AW$5,Base_Cenarios!AZ$5,(IF('Cenario_B.3.3'!$B$4=Base_Cenarios!$AW$6,Base_Cenarios!AZ$6,Base_Cenarios!AZ$7)))</f>
        <v>0.16192814999999999</v>
      </c>
      <c r="V72" s="116">
        <f>IF($B$4=Base_Cenarios!$AW$5,Base_Cenarios!BA$5,(IF('Cenario_B.3.3'!$B$4=Base_Cenarios!$AW$6,Base_Cenarios!BA$6,Base_Cenarios!BA$7)))</f>
        <v>0.16824334785</v>
      </c>
      <c r="W72" s="141">
        <f>(IF($B$3=Base_Cenarios!$A$3,Base_Cenarios!L28,(IF('Cenario_B.3.3'!$B$3=Base_Cenarios!$Q$3,Base_Cenarios!AB28,Base_Cenarios!AR28))))*12</f>
        <v>25.44</v>
      </c>
      <c r="X72" s="141">
        <f>(IF($B$3=Base_Cenarios!$A$3,Base_Cenarios!M28,(IF('Cenario_B.3.3'!$B$3=Base_Cenarios!$Q$3,Base_Cenarios!AC28,Base_Cenarios!AS28))))*12</f>
        <v>25.44</v>
      </c>
      <c r="Y72" s="141">
        <f>(IF($B$3=Base_Cenarios!$A$3,Base_Cenarios!N28,(IF('Cenario_B.3.3'!$B$3=Base_Cenarios!$Q$3,Base_Cenarios!AD28,Base_Cenarios!AT28))))*12</f>
        <v>25.44</v>
      </c>
      <c r="Z72" s="141">
        <f>(IF($B$3=Base_Cenarios!$A$3,Base_Cenarios!O28,(IF('Cenario_B.3.3'!$B$3=Base_Cenarios!$Q$3,Base_Cenarios!AE28,Base_Cenarios!AU28))))*12</f>
        <v>37.674609127493795</v>
      </c>
      <c r="AA72" s="150">
        <f>IF($B$4=Base_Cenarios!$AW$5,Base_Cenarios!AX$5,(IF('Cenario_B.3.3'!$B$4=Base_Cenarios!$AW$6,Base_Cenarios!AX$6,Base_Cenarios!AX$7)))</f>
        <v>0.15</v>
      </c>
      <c r="AB72" s="150">
        <f>IF($B$4=Base_Cenarios!$AW$5,Base_Cenarios!AY$5,(IF('Cenario_B.3.3'!$B$4=Base_Cenarios!$AW$6,Base_Cenarios!AY$6,Base_Cenarios!AY$7)))</f>
        <v>0.15584999999999999</v>
      </c>
      <c r="AC72" s="150">
        <f>IF($B$4=Base_Cenarios!$AW$5,Base_Cenarios!AZ$5,(IF('Cenario_B.3.3'!$B$4=Base_Cenarios!$AW$6,Base_Cenarios!AZ$6,Base_Cenarios!AZ$7)))</f>
        <v>0.16192814999999999</v>
      </c>
      <c r="AD72" s="150">
        <f>IF($B$4=Base_Cenarios!$AW$5,Base_Cenarios!BA$5,(IF('Cenario_B.3.3'!$B$4=Base_Cenarios!$AW$6,Base_Cenarios!BA$6,Base_Cenarios!BA$7)))</f>
        <v>0.16824334785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3.8159999999999998</v>
      </c>
      <c r="AO72" s="118">
        <f t="shared" ref="AO72:AQ77" si="29">X72*AB72</f>
        <v>3.9648240000000001</v>
      </c>
      <c r="AP72" s="118">
        <f t="shared" si="29"/>
        <v>4.1194521359999996</v>
      </c>
      <c r="AQ72" s="118">
        <f t="shared" si="29"/>
        <v>6.3385023685497233</v>
      </c>
      <c r="AR72" s="118">
        <f t="shared" ref="AR72:AU77" si="30">(AN72+AF72+AJ72)*$AE72</f>
        <v>3.8159999999999998</v>
      </c>
      <c r="AS72" s="118">
        <f t="shared" si="30"/>
        <v>3.9648240000000001</v>
      </c>
      <c r="AT72" s="118">
        <f t="shared" si="30"/>
        <v>4.1194521359999996</v>
      </c>
      <c r="AU72" s="118">
        <f t="shared" si="30"/>
        <v>6.3385023685497233</v>
      </c>
      <c r="AV72" s="2"/>
      <c r="AW72" s="2"/>
    </row>
    <row r="73" spans="1:53">
      <c r="A73" s="87" t="s">
        <v>12</v>
      </c>
      <c r="B73" s="111">
        <f>(IF($B$3=Base_Cenarios!$A$3,Base_Cenarios!G29,(IF('Cenario_B.3.3'!$B$3=Base_Cenarios!$Q$3,Base_Cenarios!W29,Base_Cenarios!AM29))))*12.1667</f>
        <v>0</v>
      </c>
      <c r="C73" s="111">
        <f>(IF($B$3=Base_Cenarios!$A$3,Base_Cenarios!H29,(IF('Cenario_B.3.3'!$B$3=Base_Cenarios!$Q$3,Base_Cenarios!X29,Base_Cenarios!AN29))))*12.1667</f>
        <v>0</v>
      </c>
      <c r="D73" s="111">
        <f>(IF($B$3=Base_Cenarios!$A$3,Base_Cenarios!I29,(IF('Cenario_B.3.3'!$B$3=Base_Cenarios!$Q$3,Base_Cenarios!Y29,Base_Cenarios!AO29))))*12.1667</f>
        <v>0</v>
      </c>
      <c r="E73" s="111">
        <f>(IF($B$3=Base_Cenarios!$A$3,Base_Cenarios!J29,(IF('Cenario_B.3.3'!$B$3=Base_Cenarios!$Q$3,Base_Cenarios!Z29,Base_Cenarios!AP29))))*12.1667</f>
        <v>0</v>
      </c>
      <c r="F73" s="112">
        <v>1</v>
      </c>
      <c r="G73" s="114">
        <f>IF($B$4=Base_Cenarios!$AW$5,Base_Cenarios!AX$5,(IF('Cenario_B.3.3'!$B$4=Base_Cenarios!$AW$6,Base_Cenarios!AX$6,Base_Cenarios!AX$7)))</f>
        <v>0.15</v>
      </c>
      <c r="H73" s="114">
        <f>IF($B$4=Base_Cenarios!$AW$5,Base_Cenarios!AY$5,(IF('Cenario_B.3.3'!$B$4=Base_Cenarios!$AW$6,Base_Cenarios!AY$6,Base_Cenarios!AY$7)))</f>
        <v>0.15584999999999999</v>
      </c>
      <c r="I73" s="114">
        <f>IF($B$4=Base_Cenarios!$AW$5,Base_Cenarios!AZ$5,(IF('Cenario_B.3.3'!$B$4=Base_Cenarios!$AW$6,Base_Cenarios!AZ$6,Base_Cenarios!AZ$7)))</f>
        <v>0.16192814999999999</v>
      </c>
      <c r="J73" s="114">
        <f>IF($B$4=Base_Cenarios!$AW$5,Base_Cenarios!BA$5,(IF('Cenario_B.3.3'!$B$4=Base_Cenarios!$AW$6,Base_Cenarios!BA$6,Base_Cenarios!BA$7)))</f>
        <v>0.16824334785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IF($B$4=Base_Cenarios!$AW$5,Base_Cenarios!AX$5,(IF('Cenario_B.3.3'!$B$4=Base_Cenarios!$AW$6,Base_Cenarios!AX$6,Base_Cenarios!AX$7)))</f>
        <v>0.15</v>
      </c>
      <c r="T73" s="116">
        <f>IF($B$4=Base_Cenarios!$AW$5,Base_Cenarios!AY$5,(IF('Cenario_B.3.3'!$B$4=Base_Cenarios!$AW$6,Base_Cenarios!AY$6,Base_Cenarios!AY$7)))</f>
        <v>0.15584999999999999</v>
      </c>
      <c r="U73" s="116">
        <f>IF($B$4=Base_Cenarios!$AW$5,Base_Cenarios!AZ$5,(IF('Cenario_B.3.3'!$B$4=Base_Cenarios!$AW$6,Base_Cenarios!AZ$6,Base_Cenarios!AZ$7)))</f>
        <v>0.16192814999999999</v>
      </c>
      <c r="V73" s="116">
        <f>IF($B$4=Base_Cenarios!$AW$5,Base_Cenarios!BA$5,(IF('Cenario_B.3.3'!$B$4=Base_Cenarios!$AW$6,Base_Cenarios!BA$6,Base_Cenarios!BA$7)))</f>
        <v>0.16824334785</v>
      </c>
      <c r="W73" s="141">
        <f>(IF($B$3=Base_Cenarios!$A$3,Base_Cenarios!L29,(IF('Cenario_B.3.3'!$B$3=Base_Cenarios!$Q$3,Base_Cenarios!AB29,Base_Cenarios!AR29))))*12</f>
        <v>0</v>
      </c>
      <c r="X73" s="141">
        <f>(IF($B$3=Base_Cenarios!$A$3,Base_Cenarios!M29,(IF('Cenario_B.3.3'!$B$3=Base_Cenarios!$Q$3,Base_Cenarios!AC29,Base_Cenarios!AS29))))*12</f>
        <v>0</v>
      </c>
      <c r="Y73" s="141">
        <f>(IF($B$3=Base_Cenarios!$A$3,Base_Cenarios!N29,(IF('Cenario_B.3.3'!$B$3=Base_Cenarios!$Q$3,Base_Cenarios!AD29,Base_Cenarios!AT29))))*12</f>
        <v>0</v>
      </c>
      <c r="Z73" s="141">
        <f>(IF($B$3=Base_Cenarios!$A$3,Base_Cenarios!O29,(IF('Cenario_B.3.3'!$B$3=Base_Cenarios!$Q$3,Base_Cenarios!AE29,Base_Cenarios!AU29))))*12</f>
        <v>0</v>
      </c>
      <c r="AA73" s="150">
        <f>IF($B$4=Base_Cenarios!$AW$5,Base_Cenarios!AX$5,(IF('Cenario_B.3.3'!$B$4=Base_Cenarios!$AW$6,Base_Cenarios!AX$6,Base_Cenarios!AX$7)))</f>
        <v>0.15</v>
      </c>
      <c r="AB73" s="150">
        <f>IF($B$4=Base_Cenarios!$AW$5,Base_Cenarios!AY$5,(IF('Cenario_B.3.3'!$B$4=Base_Cenarios!$AW$6,Base_Cenarios!AY$6,Base_Cenarios!AY$7)))</f>
        <v>0.15584999999999999</v>
      </c>
      <c r="AC73" s="150">
        <f>IF($B$4=Base_Cenarios!$AW$5,Base_Cenarios!AZ$5,(IF('Cenario_B.3.3'!$B$4=Base_Cenarios!$AW$6,Base_Cenarios!AZ$6,Base_Cenarios!AZ$7)))</f>
        <v>0.16192814999999999</v>
      </c>
      <c r="AD73" s="150">
        <f>IF($B$4=Base_Cenarios!$AW$5,Base_Cenarios!BA$5,(IF('Cenario_B.3.3'!$B$4=Base_Cenarios!$AW$6,Base_Cenarios!BA$6,Base_Cenarios!BA$7)))</f>
        <v>0.16824334785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(IF($B$3=Base_Cenarios!$A$3,Base_Cenarios!G30,(IF('Cenario_B.3.3'!$B$3=Base_Cenarios!$Q$3,Base_Cenarios!W30,Base_Cenarios!AM30))))*12.1667</f>
        <v>0</v>
      </c>
      <c r="C74" s="111">
        <f>(IF($B$3=Base_Cenarios!$A$3,Base_Cenarios!H30,(IF('Cenario_B.3.3'!$B$3=Base_Cenarios!$Q$3,Base_Cenarios!X30,Base_Cenarios!AN30))))*12.1667</f>
        <v>0</v>
      </c>
      <c r="D74" s="111">
        <f>(IF($B$3=Base_Cenarios!$A$3,Base_Cenarios!I30,(IF('Cenario_B.3.3'!$B$3=Base_Cenarios!$Q$3,Base_Cenarios!Y30,Base_Cenarios!AO30))))*12.1667</f>
        <v>0</v>
      </c>
      <c r="E74" s="111">
        <f>(IF($B$3=Base_Cenarios!$A$3,Base_Cenarios!J30,(IF('Cenario_B.3.3'!$B$3=Base_Cenarios!$Q$3,Base_Cenarios!Z30,Base_Cenarios!AP30))))*12.1667</f>
        <v>0</v>
      </c>
      <c r="F74" s="112">
        <v>1</v>
      </c>
      <c r="G74" s="114">
        <f>IF($B$4=Base_Cenarios!$AW$5,Base_Cenarios!AX$5,(IF('Cenario_B.3.3'!$B$4=Base_Cenarios!$AW$6,Base_Cenarios!AX$6,Base_Cenarios!AX$7)))</f>
        <v>0.15</v>
      </c>
      <c r="H74" s="114">
        <f>IF($B$4=Base_Cenarios!$AW$5,Base_Cenarios!AY$5,(IF('Cenario_B.3.3'!$B$4=Base_Cenarios!$AW$6,Base_Cenarios!AY$6,Base_Cenarios!AY$7)))</f>
        <v>0.15584999999999999</v>
      </c>
      <c r="I74" s="114">
        <f>IF($B$4=Base_Cenarios!$AW$5,Base_Cenarios!AZ$5,(IF('Cenario_B.3.3'!$B$4=Base_Cenarios!$AW$6,Base_Cenarios!AZ$6,Base_Cenarios!AZ$7)))</f>
        <v>0.16192814999999999</v>
      </c>
      <c r="J74" s="114">
        <f>IF($B$4=Base_Cenarios!$AW$5,Base_Cenarios!BA$5,(IF('Cenario_B.3.3'!$B$4=Base_Cenarios!$AW$6,Base_Cenarios!BA$6,Base_Cenarios!BA$7)))</f>
        <v>0.16824334785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IF($B$4=Base_Cenarios!$AW$5,Base_Cenarios!AX$5,(IF('Cenario_B.3.3'!$B$4=Base_Cenarios!$AW$6,Base_Cenarios!AX$6,Base_Cenarios!AX$7)))</f>
        <v>0.15</v>
      </c>
      <c r="T74" s="116">
        <f>IF($B$4=Base_Cenarios!$AW$5,Base_Cenarios!AY$5,(IF('Cenario_B.3.3'!$B$4=Base_Cenarios!$AW$6,Base_Cenarios!AY$6,Base_Cenarios!AY$7)))</f>
        <v>0.15584999999999999</v>
      </c>
      <c r="U74" s="116">
        <f>IF($B$4=Base_Cenarios!$AW$5,Base_Cenarios!AZ$5,(IF('Cenario_B.3.3'!$B$4=Base_Cenarios!$AW$6,Base_Cenarios!AZ$6,Base_Cenarios!AZ$7)))</f>
        <v>0.16192814999999999</v>
      </c>
      <c r="V74" s="116">
        <f>IF($B$4=Base_Cenarios!$AW$5,Base_Cenarios!BA$5,(IF('Cenario_B.3.3'!$B$4=Base_Cenarios!$AW$6,Base_Cenarios!BA$6,Base_Cenarios!BA$7)))</f>
        <v>0.16824334785</v>
      </c>
      <c r="W74" s="141">
        <f>(IF($B$3=Base_Cenarios!$A$3,Base_Cenarios!L30,(IF('Cenario_B.3.3'!$B$3=Base_Cenarios!$Q$3,Base_Cenarios!AB30,Base_Cenarios!AR30))))*12</f>
        <v>0</v>
      </c>
      <c r="X74" s="141">
        <f>(IF($B$3=Base_Cenarios!$A$3,Base_Cenarios!M30,(IF('Cenario_B.3.3'!$B$3=Base_Cenarios!$Q$3,Base_Cenarios!AC30,Base_Cenarios!AS30))))*12</f>
        <v>0</v>
      </c>
      <c r="Y74" s="141">
        <f>(IF($B$3=Base_Cenarios!$A$3,Base_Cenarios!N30,(IF('Cenario_B.3.3'!$B$3=Base_Cenarios!$Q$3,Base_Cenarios!AD30,Base_Cenarios!AT30))))*12</f>
        <v>0</v>
      </c>
      <c r="Z74" s="141">
        <f>(IF($B$3=Base_Cenarios!$A$3,Base_Cenarios!O30,(IF('Cenario_B.3.3'!$B$3=Base_Cenarios!$Q$3,Base_Cenarios!AE30,Base_Cenarios!AU30))))*12</f>
        <v>0</v>
      </c>
      <c r="AA74" s="150">
        <f>IF($B$4=Base_Cenarios!$AW$5,Base_Cenarios!AX$5,(IF('Cenario_B.3.3'!$B$4=Base_Cenarios!$AW$6,Base_Cenarios!AX$6,Base_Cenarios!AX$7)))</f>
        <v>0.15</v>
      </c>
      <c r="AB74" s="150">
        <f>IF($B$4=Base_Cenarios!$AW$5,Base_Cenarios!AY$5,(IF('Cenario_B.3.3'!$B$4=Base_Cenarios!$AW$6,Base_Cenarios!AY$6,Base_Cenarios!AY$7)))</f>
        <v>0.15584999999999999</v>
      </c>
      <c r="AC74" s="150">
        <f>IF($B$4=Base_Cenarios!$AW$5,Base_Cenarios!AZ$5,(IF('Cenario_B.3.3'!$B$4=Base_Cenarios!$AW$6,Base_Cenarios!AZ$6,Base_Cenarios!AZ$7)))</f>
        <v>0.16192814999999999</v>
      </c>
      <c r="AD74" s="150">
        <f>IF($B$4=Base_Cenarios!$AW$5,Base_Cenarios!BA$5,(IF('Cenario_B.3.3'!$B$4=Base_Cenarios!$AW$6,Base_Cenarios!BA$6,Base_Cenarios!BA$7)))</f>
        <v>0.16824334785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(IF($B$3=Base_Cenarios!$A$3,Base_Cenarios!G31,(IF('Cenario_B.3.3'!$B$3=Base_Cenarios!$Q$3,Base_Cenarios!W31,Base_Cenarios!AM31))))*12.1667</f>
        <v>23349318.370559998</v>
      </c>
      <c r="C75" s="111">
        <f>(IF($B$3=Base_Cenarios!$A$3,Base_Cenarios!H31,(IF('Cenario_B.3.3'!$B$3=Base_Cenarios!$Q$3,Base_Cenarios!X31,Base_Cenarios!AN31))))*12.1667</f>
        <v>23582811.554265592</v>
      </c>
      <c r="D75" s="111">
        <f>(IF($B$3=Base_Cenarios!$A$3,Base_Cenarios!I31,(IF('Cenario_B.3.3'!$B$3=Base_Cenarios!$Q$3,Base_Cenarios!Y31,Base_Cenarios!AO31))))*12.1667</f>
        <v>23818639.669808257</v>
      </c>
      <c r="E75" s="111">
        <f>(IF($B$3=Base_Cenarios!$A$3,Base_Cenarios!J31,(IF('Cenario_B.3.3'!$B$3=Base_Cenarios!$Q$3,Base_Cenarios!Z31,Base_Cenarios!AP31))))*12.1667</f>
        <v>25962317.240091</v>
      </c>
      <c r="F75" s="112">
        <v>1</v>
      </c>
      <c r="G75" s="114">
        <f>IF($B$4=Base_Cenarios!$AW$5,Base_Cenarios!AX$5,(IF('Cenario_B.3.3'!$B$4=Base_Cenarios!$AW$6,Base_Cenarios!AX$6,Base_Cenarios!AX$7)))</f>
        <v>0.15</v>
      </c>
      <c r="H75" s="114">
        <f>IF($B$4=Base_Cenarios!$AW$5,Base_Cenarios!AY$5,(IF('Cenario_B.3.3'!$B$4=Base_Cenarios!$AW$6,Base_Cenarios!AY$6,Base_Cenarios!AY$7)))</f>
        <v>0.15584999999999999</v>
      </c>
      <c r="I75" s="114">
        <f>IF($B$4=Base_Cenarios!$AW$5,Base_Cenarios!AZ$5,(IF('Cenario_B.3.3'!$B$4=Base_Cenarios!$AW$6,Base_Cenarios!AZ$6,Base_Cenarios!AZ$7)))</f>
        <v>0.16192814999999999</v>
      </c>
      <c r="J75" s="114">
        <f>IF($B$4=Base_Cenarios!$AW$5,Base_Cenarios!BA$5,(IF('Cenario_B.3.3'!$B$4=Base_Cenarios!$AW$6,Base_Cenarios!BA$6,Base_Cenarios!BA$7)))</f>
        <v>0.16824334785</v>
      </c>
      <c r="K75" s="115">
        <f t="shared" si="26"/>
        <v>23349318.370559998</v>
      </c>
      <c r="L75" s="115">
        <f t="shared" si="26"/>
        <v>23582811.554265592</v>
      </c>
      <c r="M75" s="115">
        <f t="shared" si="26"/>
        <v>23818639.669808257</v>
      </c>
      <c r="N75" s="115">
        <f t="shared" si="26"/>
        <v>25962317.240091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IF($B$4=Base_Cenarios!$AW$5,Base_Cenarios!AX$5,(IF('Cenario_B.3.3'!$B$4=Base_Cenarios!$AW$6,Base_Cenarios!AX$6,Base_Cenarios!AX$7)))</f>
        <v>0.15</v>
      </c>
      <c r="T75" s="116">
        <f>IF($B$4=Base_Cenarios!$AW$5,Base_Cenarios!AY$5,(IF('Cenario_B.3.3'!$B$4=Base_Cenarios!$AW$6,Base_Cenarios!AY$6,Base_Cenarios!AY$7)))</f>
        <v>0.15584999999999999</v>
      </c>
      <c r="U75" s="116">
        <f>IF($B$4=Base_Cenarios!$AW$5,Base_Cenarios!AZ$5,(IF('Cenario_B.3.3'!$B$4=Base_Cenarios!$AW$6,Base_Cenarios!AZ$6,Base_Cenarios!AZ$7)))</f>
        <v>0.16192814999999999</v>
      </c>
      <c r="V75" s="116">
        <f>IF($B$4=Base_Cenarios!$AW$5,Base_Cenarios!BA$5,(IF('Cenario_B.3.3'!$B$4=Base_Cenarios!$AW$6,Base_Cenarios!BA$6,Base_Cenarios!BA$7)))</f>
        <v>0.16824334785</v>
      </c>
      <c r="W75" s="141">
        <f>(IF($B$3=Base_Cenarios!$A$3,Base_Cenarios!L31,(IF('Cenario_B.3.3'!$B$3=Base_Cenarios!$Q$3,Base_Cenarios!AB31,Base_Cenarios!AR31))))*12</f>
        <v>1459.92</v>
      </c>
      <c r="X75" s="141">
        <f>(IF($B$3=Base_Cenarios!$A$3,Base_Cenarios!M31,(IF('Cenario_B.3.3'!$B$3=Base_Cenarios!$Q$3,Base_Cenarios!AC31,Base_Cenarios!AS31))))*12</f>
        <v>1547.5151999999998</v>
      </c>
      <c r="Y75" s="141">
        <f>(IF($B$3=Base_Cenarios!$A$3,Base_Cenarios!N31,(IF('Cenario_B.3.3'!$B$3=Base_Cenarios!$Q$3,Base_Cenarios!AD31,Base_Cenarios!AT31))))*12</f>
        <v>1640.3661119999997</v>
      </c>
      <c r="Z75" s="141">
        <f>(IF($B$3=Base_Cenarios!$A$3,Base_Cenarios!O31,(IF('Cenario_B.3.3'!$B$3=Base_Cenarios!$Q$3,Base_Cenarios!AE31,Base_Cenarios!AU31))))*12</f>
        <v>1870.01736768</v>
      </c>
      <c r="AA75" s="150">
        <f>IF($B$4=Base_Cenarios!$AW$5,Base_Cenarios!AX$5,(IF('Cenario_B.3.3'!$B$4=Base_Cenarios!$AW$6,Base_Cenarios!AX$6,Base_Cenarios!AX$7)))</f>
        <v>0.15</v>
      </c>
      <c r="AB75" s="150">
        <f>IF($B$4=Base_Cenarios!$AW$5,Base_Cenarios!AY$5,(IF('Cenario_B.3.3'!$B$4=Base_Cenarios!$AW$6,Base_Cenarios!AY$6,Base_Cenarios!AY$7)))</f>
        <v>0.15584999999999999</v>
      </c>
      <c r="AC75" s="150">
        <f>IF($B$4=Base_Cenarios!$AW$5,Base_Cenarios!AZ$5,(IF('Cenario_B.3.3'!$B$4=Base_Cenarios!$AW$6,Base_Cenarios!AZ$6,Base_Cenarios!AZ$7)))</f>
        <v>0.16192814999999999</v>
      </c>
      <c r="AD75" s="150">
        <f>IF($B$4=Base_Cenarios!$AW$5,Base_Cenarios!BA$5,(IF('Cenario_B.3.3'!$B$4=Base_Cenarios!$AW$6,Base_Cenarios!BA$6,Base_Cenarios!BA$7)))</f>
        <v>0.16824334785</v>
      </c>
      <c r="AE75" s="149">
        <v>1</v>
      </c>
      <c r="AF75" s="118">
        <f t="shared" si="27"/>
        <v>3502397.7555839997</v>
      </c>
      <c r="AG75" s="118">
        <f t="shared" si="27"/>
        <v>3675381.1807322921</v>
      </c>
      <c r="AH75" s="118">
        <f t="shared" si="27"/>
        <v>3856908.2572486619</v>
      </c>
      <c r="AI75" s="118">
        <f t="shared" si="27"/>
        <v>4367987.170416682</v>
      </c>
      <c r="AJ75" s="118">
        <f>IF(K75&gt;0,(K75-O75)*S75*(B75/K75),0)</f>
        <v>3502397.7555839997</v>
      </c>
      <c r="AK75" s="118">
        <f t="shared" si="28"/>
        <v>3675381.1807322921</v>
      </c>
      <c r="AL75" s="118">
        <f t="shared" si="28"/>
        <v>3856908.2572486619</v>
      </c>
      <c r="AM75" s="118">
        <f t="shared" si="28"/>
        <v>4367987.170416682</v>
      </c>
      <c r="AN75" s="118">
        <f t="shared" si="31"/>
        <v>218.988</v>
      </c>
      <c r="AO75" s="118">
        <f t="shared" si="29"/>
        <v>241.18024391999995</v>
      </c>
      <c r="AP75" s="118">
        <f t="shared" si="29"/>
        <v>265.62144983885275</v>
      </c>
      <c r="AQ75" s="118">
        <f t="shared" si="29"/>
        <v>314.61798247612757</v>
      </c>
      <c r="AR75" s="118">
        <f t="shared" si="30"/>
        <v>7005014.4991679993</v>
      </c>
      <c r="AS75" s="118">
        <f t="shared" si="30"/>
        <v>7351003.5417085048</v>
      </c>
      <c r="AT75" s="118">
        <f t="shared" si="30"/>
        <v>7714082.1359471623</v>
      </c>
      <c r="AU75" s="118">
        <f t="shared" si="30"/>
        <v>8736288.9588158391</v>
      </c>
      <c r="AV75" s="2"/>
      <c r="AW75" s="2"/>
    </row>
    <row r="76" spans="1:53">
      <c r="A76" s="87" t="s">
        <v>15</v>
      </c>
      <c r="B76" s="111">
        <f>(IF($B$3=Base_Cenarios!$A$3,Base_Cenarios!G32,(IF('Cenario_B.3.3'!$B$3=Base_Cenarios!$Q$3,Base_Cenarios!W32,Base_Cenarios!AM32))))*12.1667</f>
        <v>0</v>
      </c>
      <c r="C76" s="111">
        <f>(IF($B$3=Base_Cenarios!$A$3,Base_Cenarios!H32,(IF('Cenario_B.3.3'!$B$3=Base_Cenarios!$Q$3,Base_Cenarios!X32,Base_Cenarios!AN32))))*12.1667</f>
        <v>0</v>
      </c>
      <c r="D76" s="111">
        <f>(IF($B$3=Base_Cenarios!$A$3,Base_Cenarios!I32,(IF('Cenario_B.3.3'!$B$3=Base_Cenarios!$Q$3,Base_Cenarios!Y32,Base_Cenarios!AO32))))*12.1667</f>
        <v>0</v>
      </c>
      <c r="E76" s="111">
        <f>(IF($B$3=Base_Cenarios!$A$3,Base_Cenarios!J32,(IF('Cenario_B.3.3'!$B$3=Base_Cenarios!$Q$3,Base_Cenarios!Z32,Base_Cenarios!AP32))))*12.1667</f>
        <v>0</v>
      </c>
      <c r="F76" s="112">
        <v>1</v>
      </c>
      <c r="G76" s="114">
        <f>IF($B$4=Base_Cenarios!$AW$5,Base_Cenarios!AX$5,(IF('Cenario_B.3.3'!$B$4=Base_Cenarios!$AW$6,Base_Cenarios!AX$6,Base_Cenarios!AX$7)))</f>
        <v>0.15</v>
      </c>
      <c r="H76" s="114">
        <f>IF($B$4=Base_Cenarios!$AW$5,Base_Cenarios!AY$5,(IF('Cenario_B.3.3'!$B$4=Base_Cenarios!$AW$6,Base_Cenarios!AY$6,Base_Cenarios!AY$7)))</f>
        <v>0.15584999999999999</v>
      </c>
      <c r="I76" s="114">
        <f>IF($B$4=Base_Cenarios!$AW$5,Base_Cenarios!AZ$5,(IF('Cenario_B.3.3'!$B$4=Base_Cenarios!$AW$6,Base_Cenarios!AZ$6,Base_Cenarios!AZ$7)))</f>
        <v>0.16192814999999999</v>
      </c>
      <c r="J76" s="114">
        <f>IF($B$4=Base_Cenarios!$AW$5,Base_Cenarios!BA$5,(IF('Cenario_B.3.3'!$B$4=Base_Cenarios!$AW$6,Base_Cenarios!BA$6,Base_Cenarios!BA$7)))</f>
        <v>0.16824334785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IF($B$4=Base_Cenarios!$AW$5,Base_Cenarios!AX$5,(IF('Cenario_B.3.3'!$B$4=Base_Cenarios!$AW$6,Base_Cenarios!AX$6,Base_Cenarios!AX$7)))</f>
        <v>0.15</v>
      </c>
      <c r="T76" s="116">
        <f>IF($B$4=Base_Cenarios!$AW$5,Base_Cenarios!AY$5,(IF('Cenario_B.3.3'!$B$4=Base_Cenarios!$AW$6,Base_Cenarios!AY$6,Base_Cenarios!AY$7)))</f>
        <v>0.15584999999999999</v>
      </c>
      <c r="U76" s="116">
        <f>IF($B$4=Base_Cenarios!$AW$5,Base_Cenarios!AZ$5,(IF('Cenario_B.3.3'!$B$4=Base_Cenarios!$AW$6,Base_Cenarios!AZ$6,Base_Cenarios!AZ$7)))</f>
        <v>0.16192814999999999</v>
      </c>
      <c r="V76" s="116">
        <f>IF($B$4=Base_Cenarios!$AW$5,Base_Cenarios!BA$5,(IF('Cenario_B.3.3'!$B$4=Base_Cenarios!$AW$6,Base_Cenarios!BA$6,Base_Cenarios!BA$7)))</f>
        <v>0.16824334785</v>
      </c>
      <c r="W76" s="141">
        <f>(IF($B$3=Base_Cenarios!$A$3,Base_Cenarios!L32,(IF('Cenario_B.3.3'!$B$3=Base_Cenarios!$Q$3,Base_Cenarios!AB32,Base_Cenarios!AR32))))*12</f>
        <v>12.84</v>
      </c>
      <c r="X76" s="141">
        <f>(IF($B$3=Base_Cenarios!$A$3,Base_Cenarios!M32,(IF('Cenario_B.3.3'!$B$3=Base_Cenarios!$Q$3,Base_Cenarios!AC32,Base_Cenarios!AS32))))*12</f>
        <v>13.875041543851339</v>
      </c>
      <c r="Y76" s="141">
        <f>(IF($B$3=Base_Cenarios!$A$3,Base_Cenarios!N32,(IF('Cenario_B.3.3'!$B$3=Base_Cenarios!$Q$3,Base_Cenarios!AD32,Base_Cenarios!AT32))))*12</f>
        <v>14.876221313348477</v>
      </c>
      <c r="Z76" s="141">
        <f>(IF($B$3=Base_Cenarios!$A$3,Base_Cenarios!O32,(IF('Cenario_B.3.3'!$B$3=Base_Cenarios!$Q$3,Base_Cenarios!AE32,Base_Cenarios!AU32))))*12</f>
        <v>16.309494849653031</v>
      </c>
      <c r="AA76" s="150">
        <f>IF($B$4=Base_Cenarios!$AW$5,Base_Cenarios!AX$5,(IF('Cenario_B.3.3'!$B$4=Base_Cenarios!$AW$6,Base_Cenarios!AX$6,Base_Cenarios!AX$7)))</f>
        <v>0.15</v>
      </c>
      <c r="AB76" s="150">
        <f>IF($B$4=Base_Cenarios!$AW$5,Base_Cenarios!AY$5,(IF('Cenario_B.3.3'!$B$4=Base_Cenarios!$AW$6,Base_Cenarios!AY$6,Base_Cenarios!AY$7)))</f>
        <v>0.15584999999999999</v>
      </c>
      <c r="AC76" s="150">
        <f>IF($B$4=Base_Cenarios!$AW$5,Base_Cenarios!AZ$5,(IF('Cenario_B.3.3'!$B$4=Base_Cenarios!$AW$6,Base_Cenarios!AZ$6,Base_Cenarios!AZ$7)))</f>
        <v>0.16192814999999999</v>
      </c>
      <c r="AD76" s="150">
        <f>IF($B$4=Base_Cenarios!$AW$5,Base_Cenarios!BA$5,(IF('Cenario_B.3.3'!$B$4=Base_Cenarios!$AW$6,Base_Cenarios!BA$6,Base_Cenarios!BA$7)))</f>
        <v>0.16824334785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1.9259999999999999</v>
      </c>
      <c r="AO76" s="118">
        <f t="shared" si="29"/>
        <v>2.162425224609231</v>
      </c>
      <c r="AP76" s="118">
        <f t="shared" si="29"/>
        <v>2.4088789962610893</v>
      </c>
      <c r="AQ76" s="118">
        <f t="shared" si="29"/>
        <v>2.7439640152479585</v>
      </c>
      <c r="AR76" s="118">
        <f t="shared" si="30"/>
        <v>1.9259999999999999</v>
      </c>
      <c r="AS76" s="118">
        <f t="shared" si="30"/>
        <v>2.162425224609231</v>
      </c>
      <c r="AT76" s="118">
        <f t="shared" si="30"/>
        <v>2.4088789962610893</v>
      </c>
      <c r="AU76" s="118">
        <f t="shared" si="30"/>
        <v>2.7439640152479585</v>
      </c>
      <c r="AV76" s="2"/>
      <c r="AW76" s="2"/>
    </row>
    <row r="77" spans="1:53">
      <c r="A77" s="87" t="s">
        <v>16</v>
      </c>
      <c r="B77" s="111">
        <f>(IF($B$3=Base_Cenarios!$A$3,Base_Cenarios!G33,(IF('Cenario_B.3.3'!$B$3=Base_Cenarios!$Q$3,Base_Cenarios!W33,Base_Cenarios!AM33))))*12.1667</f>
        <v>18921.651839999995</v>
      </c>
      <c r="C77" s="111">
        <f>(IF($B$3=Base_Cenarios!$A$3,Base_Cenarios!H33,(IF('Cenario_B.3.3'!$B$3=Base_Cenarios!$Q$3,Base_Cenarios!X33,Base_Cenarios!AN33))))*12.1667</f>
        <v>19484.520016708429</v>
      </c>
      <c r="D77" s="111">
        <f>(IF($B$3=Base_Cenarios!$A$3,Base_Cenarios!I33,(IF('Cenario_B.3.3'!$B$3=Base_Cenarios!$Q$3,Base_Cenarios!Y33,Base_Cenarios!AO33))))*12.1667</f>
        <v>19773.163063821714</v>
      </c>
      <c r="E77" s="111">
        <f>(IF($B$3=Base_Cenarios!$A$3,Base_Cenarios!J33,(IF('Cenario_B.3.3'!$B$3=Base_Cenarios!$Q$3,Base_Cenarios!Z33,Base_Cenarios!AP33))))*12.1667</f>
        <v>20774.394082812651</v>
      </c>
      <c r="F77" s="112">
        <v>1</v>
      </c>
      <c r="G77" s="114">
        <f>IF($B$4=Base_Cenarios!$AW$5,Base_Cenarios!AX$5,(IF('Cenario_B.3.3'!$B$4=Base_Cenarios!$AW$6,Base_Cenarios!AX$6,Base_Cenarios!AX$7)))</f>
        <v>0.15</v>
      </c>
      <c r="H77" s="114">
        <f>IF($B$4=Base_Cenarios!$AW$5,Base_Cenarios!AY$5,(IF('Cenario_B.3.3'!$B$4=Base_Cenarios!$AW$6,Base_Cenarios!AY$6,Base_Cenarios!AY$7)))</f>
        <v>0.15584999999999999</v>
      </c>
      <c r="I77" s="114">
        <f>IF($B$4=Base_Cenarios!$AW$5,Base_Cenarios!AZ$5,(IF('Cenario_B.3.3'!$B$4=Base_Cenarios!$AW$6,Base_Cenarios!AZ$6,Base_Cenarios!AZ$7)))</f>
        <v>0.16192814999999999</v>
      </c>
      <c r="J77" s="114">
        <f>IF($B$4=Base_Cenarios!$AW$5,Base_Cenarios!BA$5,(IF('Cenario_B.3.3'!$B$4=Base_Cenarios!$AW$6,Base_Cenarios!BA$6,Base_Cenarios!BA$7)))</f>
        <v>0.16824334785</v>
      </c>
      <c r="K77" s="115">
        <f t="shared" si="26"/>
        <v>18921.651839999995</v>
      </c>
      <c r="L77" s="115">
        <f t="shared" si="26"/>
        <v>19484.520016708429</v>
      </c>
      <c r="M77" s="115">
        <f t="shared" si="26"/>
        <v>19773.163063821714</v>
      </c>
      <c r="N77" s="115">
        <f t="shared" si="26"/>
        <v>20774.394082812651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IF($B$4=Base_Cenarios!$AW$5,Base_Cenarios!AX$5,(IF('Cenario_B.3.3'!$B$4=Base_Cenarios!$AW$6,Base_Cenarios!AX$6,Base_Cenarios!AX$7)))</f>
        <v>0.15</v>
      </c>
      <c r="T77" s="116">
        <f>IF($B$4=Base_Cenarios!$AW$5,Base_Cenarios!AY$5,(IF('Cenario_B.3.3'!$B$4=Base_Cenarios!$AW$6,Base_Cenarios!AY$6,Base_Cenarios!AY$7)))</f>
        <v>0.15584999999999999</v>
      </c>
      <c r="U77" s="116">
        <f>IF($B$4=Base_Cenarios!$AW$5,Base_Cenarios!AZ$5,(IF('Cenario_B.3.3'!$B$4=Base_Cenarios!$AW$6,Base_Cenarios!AZ$6,Base_Cenarios!AZ$7)))</f>
        <v>0.16192814999999999</v>
      </c>
      <c r="V77" s="116">
        <f>IF($B$4=Base_Cenarios!$AW$5,Base_Cenarios!BA$5,(IF('Cenario_B.3.3'!$B$4=Base_Cenarios!$AW$6,Base_Cenarios!BA$6,Base_Cenarios!BA$7)))</f>
        <v>0.16824334785</v>
      </c>
      <c r="W77" s="141">
        <f>(IF($B$3=Base_Cenarios!$A$3,Base_Cenarios!L33,(IF('Cenario_B.3.3'!$B$3=Base_Cenarios!$Q$3,Base_Cenarios!AB33,Base_Cenarios!AR33))))*12</f>
        <v>350.04</v>
      </c>
      <c r="X77" s="141">
        <f>(IF($B$3=Base_Cenarios!$A$3,Base_Cenarios!M33,(IF('Cenario_B.3.3'!$B$3=Base_Cenarios!$Q$3,Base_Cenarios!AC33,Base_Cenarios!AS33))))*12</f>
        <v>377.95474716610681</v>
      </c>
      <c r="Y77" s="141">
        <f>(IF($B$3=Base_Cenarios!$A$3,Base_Cenarios!N33,(IF('Cenario_B.3.3'!$B$3=Base_Cenarios!$Q$3,Base_Cenarios!AD33,Base_Cenarios!AT33))))*12</f>
        <v>402.45149388155335</v>
      </c>
      <c r="Z77" s="141">
        <f>(IF($B$3=Base_Cenarios!$A$3,Base_Cenarios!O33,(IF('Cenario_B.3.3'!$B$3=Base_Cenarios!$Q$3,Base_Cenarios!AE33,Base_Cenarios!AU33))))*12</f>
        <v>442.95254408877292</v>
      </c>
      <c r="AA77" s="150">
        <f>IF($B$4=Base_Cenarios!$AW$5,Base_Cenarios!AX$5,(IF('Cenario_B.3.3'!$B$4=Base_Cenarios!$AW$6,Base_Cenarios!AX$6,Base_Cenarios!AX$7)))</f>
        <v>0.15</v>
      </c>
      <c r="AB77" s="150">
        <f>IF($B$4=Base_Cenarios!$AW$5,Base_Cenarios!AY$5,(IF('Cenario_B.3.3'!$B$4=Base_Cenarios!$AW$6,Base_Cenarios!AY$6,Base_Cenarios!AY$7)))</f>
        <v>0.15584999999999999</v>
      </c>
      <c r="AC77" s="150">
        <f>IF($B$4=Base_Cenarios!$AW$5,Base_Cenarios!AZ$5,(IF('Cenario_B.3.3'!$B$4=Base_Cenarios!$AW$6,Base_Cenarios!AZ$6,Base_Cenarios!AZ$7)))</f>
        <v>0.16192814999999999</v>
      </c>
      <c r="AD77" s="150">
        <f>IF($B$4=Base_Cenarios!$AW$5,Base_Cenarios!BA$5,(IF('Cenario_B.3.3'!$B$4=Base_Cenarios!$AW$6,Base_Cenarios!BA$6,Base_Cenarios!BA$7)))</f>
        <v>0.16824334785</v>
      </c>
      <c r="AE77" s="149">
        <v>1</v>
      </c>
      <c r="AF77" s="118">
        <f t="shared" si="27"/>
        <v>2838.2477759999992</v>
      </c>
      <c r="AG77" s="118">
        <f t="shared" si="27"/>
        <v>3036.6624446040087</v>
      </c>
      <c r="AH77" s="118">
        <f t="shared" si="27"/>
        <v>3201.831714572982</v>
      </c>
      <c r="AI77" s="118">
        <f t="shared" si="27"/>
        <v>3495.1536100476305</v>
      </c>
      <c r="AJ77" s="118">
        <f t="shared" si="28"/>
        <v>2838.2477759999992</v>
      </c>
      <c r="AK77" s="118">
        <f t="shared" si="28"/>
        <v>3036.6624446040087</v>
      </c>
      <c r="AL77" s="118">
        <f t="shared" si="28"/>
        <v>3201.831714572982</v>
      </c>
      <c r="AM77" s="118">
        <f t="shared" si="28"/>
        <v>3495.1536100476305</v>
      </c>
      <c r="AN77" s="118">
        <f t="shared" si="31"/>
        <v>52.506</v>
      </c>
      <c r="AO77" s="118">
        <f t="shared" si="29"/>
        <v>58.904247345837746</v>
      </c>
      <c r="AP77" s="118">
        <f t="shared" si="29"/>
        <v>65.168225868976251</v>
      </c>
      <c r="AQ77" s="118">
        <f t="shared" si="29"/>
        <v>74.52381895616989</v>
      </c>
      <c r="AR77" s="118">
        <f t="shared" si="30"/>
        <v>5729.0015519999979</v>
      </c>
      <c r="AS77" s="118">
        <f t="shared" si="30"/>
        <v>6132.2291365538549</v>
      </c>
      <c r="AT77" s="118">
        <f t="shared" si="30"/>
        <v>6468.8316550149402</v>
      </c>
      <c r="AU77" s="118">
        <f t="shared" si="30"/>
        <v>7064.8310390514307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3505236.0033599995</v>
      </c>
      <c r="AH78" s="132">
        <f t="shared" si="32"/>
        <v>3678417.8431768962</v>
      </c>
      <c r="AI78" s="132">
        <f t="shared" si="32"/>
        <v>3860110.0889632348</v>
      </c>
      <c r="AJ78" s="132">
        <f t="shared" si="32"/>
        <v>4371482.3240267299</v>
      </c>
      <c r="AK78" s="132">
        <f t="shared" si="32"/>
        <v>3505236.0033599995</v>
      </c>
      <c r="AL78" s="132">
        <f t="shared" si="32"/>
        <v>3678417.8431768962</v>
      </c>
      <c r="AM78" s="132">
        <f t="shared" si="32"/>
        <v>3860110.0889632348</v>
      </c>
      <c r="AN78" s="132">
        <f t="shared" si="32"/>
        <v>4371482.3240267299</v>
      </c>
      <c r="AO78" s="132">
        <f t="shared" si="32"/>
        <v>277.23599999999999</v>
      </c>
      <c r="AP78" s="132">
        <f t="shared" si="32"/>
        <v>306.21174049044691</v>
      </c>
      <c r="AQ78" s="132">
        <f t="shared" si="32"/>
        <v>337.31800684009011</v>
      </c>
      <c r="AR78" s="132">
        <f t="shared" si="32"/>
        <v>398.22426781609511</v>
      </c>
      <c r="AS78" s="132">
        <f t="shared" si="32"/>
        <v>7010749.2427199986</v>
      </c>
      <c r="AT78" s="132">
        <f t="shared" si="32"/>
        <v>7357141.8980942834</v>
      </c>
      <c r="AU78" s="132">
        <f t="shared" si="32"/>
        <v>7720557.4959333092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(IF($B$3=Base_Cenarios!$A$3,Base_Cenarios!G38,(IF('Cenario_B.3.3'!$B$3=Base_Cenarios!$Q$3,Base_Cenarios!W38,Base_Cenarios!AM38))))*12.1667</f>
        <v>31536.086399999997</v>
      </c>
      <c r="C84" s="110">
        <f>(IF($B$3=Base_Cenarios!$A$3,Base_Cenarios!H38,(IF('Cenario_B.3.3'!$B$3=Base_Cenarios!$Q$3,Base_Cenarios!X38,Base_Cenarios!AN38))))*12.1667</f>
        <v>33175.947244078568</v>
      </c>
      <c r="D84" s="110">
        <f>(IF($B$3=Base_Cenarios!$A$3,Base_Cenarios!I38,(IF('Cenario_B.3.3'!$B$3=Base_Cenarios!$Q$3,Base_Cenarios!Y38,Base_Cenarios!AO38))))*12.1667</f>
        <v>34572.139522296929</v>
      </c>
      <c r="E84" s="110">
        <f>(IF($B$3=Base_Cenarios!$A$3,Base_Cenarios!J38,(IF('Cenario_B.3.3'!$B$3=Base_Cenarios!$Q$3,Base_Cenarios!Z38,Base_Cenarios!AP38))))*12.1667</f>
        <v>36345.222821122305</v>
      </c>
      <c r="F84" s="112">
        <v>1</v>
      </c>
      <c r="G84" s="114">
        <f>IF($B$4=Base_Cenarios!$AW$5,Base_Cenarios!AX$5,(IF('Cenario_B.3.3'!$B$4=Base_Cenarios!$AW$6,Base_Cenarios!AX$6,Base_Cenarios!AX$7)))</f>
        <v>0.15</v>
      </c>
      <c r="H84" s="114">
        <f>IF($B$4=Base_Cenarios!$AW$5,Base_Cenarios!AY$5,(IF('Cenario_B.3.3'!$B$4=Base_Cenarios!$AW$6,Base_Cenarios!AY$6,Base_Cenarios!AY$7)))</f>
        <v>0.15584999999999999</v>
      </c>
      <c r="I84" s="114">
        <f>IF($B$4=Base_Cenarios!$AW$5,Base_Cenarios!AZ$5,(IF('Cenario_B.3.3'!$B$4=Base_Cenarios!$AW$6,Base_Cenarios!AZ$6,Base_Cenarios!AZ$7)))</f>
        <v>0.16192814999999999</v>
      </c>
      <c r="J84" s="114">
        <f>IF($B$4=Base_Cenarios!$AW$5,Base_Cenarios!BA$5,(IF('Cenario_B.3.3'!$B$4=Base_Cenarios!$AW$6,Base_Cenarios!BA$6,Base_Cenarios!BA$7)))</f>
        <v>0.16824334785</v>
      </c>
      <c r="K84" s="115">
        <v>0.75</v>
      </c>
      <c r="L84" s="116">
        <f>IF($B$4=Base_Cenarios!$AW$5,Base_Cenarios!AX$5,(IF('Cenario_B.3.3'!$B$4=Base_Cenarios!$AW$6,Base_Cenarios!AX$6,Base_Cenarios!AX$7)))</f>
        <v>0.15</v>
      </c>
      <c r="M84" s="116">
        <f>IF($B$4=Base_Cenarios!$AW$5,Base_Cenarios!AY$5,(IF('Cenario_B.3.3'!$B$4=Base_Cenarios!$AW$6,Base_Cenarios!AY$6,Base_Cenarios!AY$7)))</f>
        <v>0.15584999999999999</v>
      </c>
      <c r="N84" s="116">
        <f>IF($B$4=Base_Cenarios!$AW$5,Base_Cenarios!AZ$5,(IF('Cenario_B.3.3'!$B$4=Base_Cenarios!$AW$6,Base_Cenarios!AZ$6,Base_Cenarios!AZ$7)))</f>
        <v>0.16192814999999999</v>
      </c>
      <c r="O84" s="116">
        <f>IF($B$4=Base_Cenarios!$AW$5,Base_Cenarios!BA$5,(IF('Cenario_B.3.3'!$B$4=Base_Cenarios!$AW$6,Base_Cenarios!BA$6,Base_Cenarios!BA$7)))</f>
        <v>0.16824334785</v>
      </c>
      <c r="P84" s="153">
        <v>1</v>
      </c>
      <c r="Q84" s="154">
        <v>0.5</v>
      </c>
      <c r="R84" s="118">
        <f t="shared" ref="R84:U89" si="33">B84*$F84*G84</f>
        <v>4730.4129599999997</v>
      </c>
      <c r="S84" s="118">
        <f t="shared" si="33"/>
        <v>5170.4713779896447</v>
      </c>
      <c r="T84" s="118">
        <f t="shared" si="33"/>
        <v>5598.2025943874251</v>
      </c>
      <c r="U84" s="118">
        <f t="shared" si="33"/>
        <v>6114.8419657798386</v>
      </c>
      <c r="V84" s="118">
        <f>B84*$K84*L84</f>
        <v>3547.8097199999993</v>
      </c>
      <c r="W84" s="118">
        <f t="shared" ref="W84:Y89" si="34">C84*$K84*M84</f>
        <v>3877.8535334922335</v>
      </c>
      <c r="X84" s="118">
        <f t="shared" si="34"/>
        <v>4198.6519457905688</v>
      </c>
      <c r="Y84" s="118">
        <f t="shared" si="34"/>
        <v>4586.1314743348794</v>
      </c>
      <c r="Z84" s="118">
        <f t="shared" ref="Z84:AC89" si="35">(R84+V84)*$P84*$Q84</f>
        <v>4139.1113399999995</v>
      </c>
      <c r="AA84" s="118">
        <f t="shared" si="35"/>
        <v>4524.1624557409395</v>
      </c>
      <c r="AB84" s="118">
        <f t="shared" si="35"/>
        <v>4898.4272700889969</v>
      </c>
      <c r="AC84" s="118">
        <f t="shared" si="35"/>
        <v>5350.486720057359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(IF($B$3=Base_Cenarios!$A$3,Base_Cenarios!G39,(IF('Cenario_B.3.3'!$B$3=Base_Cenarios!$Q$3,Base_Cenarios!W39,Base_Cenarios!AM39))))*12.1667</f>
        <v>31536.086399999997</v>
      </c>
      <c r="C85" s="110">
        <f>(IF($B$3=Base_Cenarios!$A$3,Base_Cenarios!H39,(IF('Cenario_B.3.3'!$B$3=Base_Cenarios!$Q$3,Base_Cenarios!X39,Base_Cenarios!AN39))))*12.1667</f>
        <v>33123.344469180956</v>
      </c>
      <c r="D85" s="110">
        <f>(IF($B$3=Base_Cenarios!$A$3,Base_Cenarios!I39,(IF('Cenario_B.3.3'!$B$3=Base_Cenarios!$Q$3,Base_Cenarios!Y39,Base_Cenarios!AO39))))*12.1667</f>
        <v>34538.988637659342</v>
      </c>
      <c r="E85" s="110">
        <f>(IF($B$3=Base_Cenarios!$A$3,Base_Cenarios!J39,(IF('Cenario_B.3.3'!$B$3=Base_Cenarios!$Q$3,Base_Cenarios!Z39,Base_Cenarios!AP39))))*12.1667</f>
        <v>36186.466335259393</v>
      </c>
      <c r="F85" s="112">
        <v>1</v>
      </c>
      <c r="G85" s="114">
        <f>IF($B$4=Base_Cenarios!$AW$5,Base_Cenarios!AX$5,(IF('Cenario_B.3.3'!$B$4=Base_Cenarios!$AW$6,Base_Cenarios!AX$6,Base_Cenarios!AX$7)))</f>
        <v>0.15</v>
      </c>
      <c r="H85" s="114">
        <f>IF($B$4=Base_Cenarios!$AW$5,Base_Cenarios!AY$5,(IF('Cenario_B.3.3'!$B$4=Base_Cenarios!$AW$6,Base_Cenarios!AY$6,Base_Cenarios!AY$7)))</f>
        <v>0.15584999999999999</v>
      </c>
      <c r="I85" s="114">
        <f>IF($B$4=Base_Cenarios!$AW$5,Base_Cenarios!AZ$5,(IF('Cenario_B.3.3'!$B$4=Base_Cenarios!$AW$6,Base_Cenarios!AZ$6,Base_Cenarios!AZ$7)))</f>
        <v>0.16192814999999999</v>
      </c>
      <c r="J85" s="114">
        <f>IF($B$4=Base_Cenarios!$AW$5,Base_Cenarios!BA$5,(IF('Cenario_B.3.3'!$B$4=Base_Cenarios!$AW$6,Base_Cenarios!BA$6,Base_Cenarios!BA$7)))</f>
        <v>0.16824334785</v>
      </c>
      <c r="K85" s="115">
        <v>0.75</v>
      </c>
      <c r="L85" s="116">
        <f>IF($B$4=Base_Cenarios!$AW$5,Base_Cenarios!AX$5,(IF('Cenario_B.3.3'!$B$4=Base_Cenarios!$AW$6,Base_Cenarios!AX$6,Base_Cenarios!AX$7)))</f>
        <v>0.15</v>
      </c>
      <c r="M85" s="116">
        <f>IF($B$4=Base_Cenarios!$AW$5,Base_Cenarios!AY$5,(IF('Cenario_B.3.3'!$B$4=Base_Cenarios!$AW$6,Base_Cenarios!AY$6,Base_Cenarios!AY$7)))</f>
        <v>0.15584999999999999</v>
      </c>
      <c r="N85" s="116">
        <f>IF($B$4=Base_Cenarios!$AW$5,Base_Cenarios!AZ$5,(IF('Cenario_B.3.3'!$B$4=Base_Cenarios!$AW$6,Base_Cenarios!AZ$6,Base_Cenarios!AZ$7)))</f>
        <v>0.16192814999999999</v>
      </c>
      <c r="O85" s="116">
        <f>IF($B$4=Base_Cenarios!$AW$5,Base_Cenarios!BA$5,(IF('Cenario_B.3.3'!$B$4=Base_Cenarios!$AW$6,Base_Cenarios!BA$6,Base_Cenarios!BA$7)))</f>
        <v>0.16824334785</v>
      </c>
      <c r="P85" s="153">
        <v>1</v>
      </c>
      <c r="Q85" s="154">
        <v>0.5</v>
      </c>
      <c r="R85" s="118">
        <f t="shared" si="33"/>
        <v>4730.4129599999997</v>
      </c>
      <c r="S85" s="118">
        <f t="shared" si="33"/>
        <v>5162.2732355218513</v>
      </c>
      <c r="T85" s="118">
        <f t="shared" si="33"/>
        <v>5592.8345329671974</v>
      </c>
      <c r="U85" s="118">
        <f t="shared" si="33"/>
        <v>6088.1322431053604</v>
      </c>
      <c r="V85" s="118">
        <f t="shared" ref="V85:V89" si="36">B85*$K85*L85</f>
        <v>3547.8097199999993</v>
      </c>
      <c r="W85" s="118">
        <f t="shared" si="34"/>
        <v>3871.7049266413887</v>
      </c>
      <c r="X85" s="118">
        <f t="shared" si="34"/>
        <v>4194.6258997253981</v>
      </c>
      <c r="Y85" s="118">
        <f t="shared" si="34"/>
        <v>4566.0991823290206</v>
      </c>
      <c r="Z85" s="118">
        <f t="shared" si="35"/>
        <v>4139.1113399999995</v>
      </c>
      <c r="AA85" s="118">
        <f t="shared" si="35"/>
        <v>4516.9890810816196</v>
      </c>
      <c r="AB85" s="118">
        <f t="shared" si="35"/>
        <v>4893.7302163462973</v>
      </c>
      <c r="AC85" s="118">
        <f t="shared" si="35"/>
        <v>5327.11571271719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(IF($B$3=Base_Cenarios!$A$3,Base_Cenarios!G40,(IF('Cenario_B.3.3'!$B$3=Base_Cenarios!$Q$3,Base_Cenarios!W40,Base_Cenarios!AM40))))*12.1667</f>
        <v>252288.69119999997</v>
      </c>
      <c r="C86" s="110">
        <f>(IF($B$3=Base_Cenarios!$A$3,Base_Cenarios!H40,(IF('Cenario_B.3.3'!$B$3=Base_Cenarios!$Q$3,Base_Cenarios!X40,Base_Cenarios!AN40))))*12.1667</f>
        <v>265804.06600601121</v>
      </c>
      <c r="D86" s="110">
        <f>(IF($B$3=Base_Cenarios!$A$3,Base_Cenarios!I40,(IF('Cenario_B.3.3'!$B$3=Base_Cenarios!$Q$3,Base_Cenarios!Y40,Base_Cenarios!AO40))))*12.1667</f>
        <v>276943.61752949853</v>
      </c>
      <c r="E86" s="110">
        <f>(IF($B$3=Base_Cenarios!$A$3,Base_Cenarios!J40,(IF('Cenario_B.3.3'!$B$3=Base_Cenarios!$Q$3,Base_Cenarios!Z40,Base_Cenarios!AP40))))*12.1667</f>
        <v>291366.58607227594</v>
      </c>
      <c r="F86" s="112">
        <v>1</v>
      </c>
      <c r="G86" s="114">
        <f>IF($B$4=Base_Cenarios!$AW$5,Base_Cenarios!AX$5,(IF('Cenario_B.3.3'!$B$4=Base_Cenarios!$AW$6,Base_Cenarios!AX$6,Base_Cenarios!AX$7)))</f>
        <v>0.15</v>
      </c>
      <c r="H86" s="114">
        <f>IF($B$4=Base_Cenarios!$AW$5,Base_Cenarios!AY$5,(IF('Cenario_B.3.3'!$B$4=Base_Cenarios!$AW$6,Base_Cenarios!AY$6,Base_Cenarios!AY$7)))</f>
        <v>0.15584999999999999</v>
      </c>
      <c r="I86" s="114">
        <f>IF($B$4=Base_Cenarios!$AW$5,Base_Cenarios!AZ$5,(IF('Cenario_B.3.3'!$B$4=Base_Cenarios!$AW$6,Base_Cenarios!AZ$6,Base_Cenarios!AZ$7)))</f>
        <v>0.16192814999999999</v>
      </c>
      <c r="J86" s="114">
        <f>IF($B$4=Base_Cenarios!$AW$5,Base_Cenarios!BA$5,(IF('Cenario_B.3.3'!$B$4=Base_Cenarios!$AW$6,Base_Cenarios!BA$6,Base_Cenarios!BA$7)))</f>
        <v>0.16824334785</v>
      </c>
      <c r="K86" s="115">
        <v>0.75</v>
      </c>
      <c r="L86" s="116">
        <f>IF($B$4=Base_Cenarios!$AW$5,Base_Cenarios!AX$5,(IF('Cenario_B.3.3'!$B$4=Base_Cenarios!$AW$6,Base_Cenarios!AX$6,Base_Cenarios!AX$7)))</f>
        <v>0.15</v>
      </c>
      <c r="M86" s="116">
        <f>IF($B$4=Base_Cenarios!$AW$5,Base_Cenarios!AY$5,(IF('Cenario_B.3.3'!$B$4=Base_Cenarios!$AW$6,Base_Cenarios!AY$6,Base_Cenarios!AY$7)))</f>
        <v>0.15584999999999999</v>
      </c>
      <c r="N86" s="116">
        <f>IF($B$4=Base_Cenarios!$AW$5,Base_Cenarios!AZ$5,(IF('Cenario_B.3.3'!$B$4=Base_Cenarios!$AW$6,Base_Cenarios!AZ$6,Base_Cenarios!AZ$7)))</f>
        <v>0.16192814999999999</v>
      </c>
      <c r="O86" s="116">
        <f>IF($B$4=Base_Cenarios!$AW$5,Base_Cenarios!BA$5,(IF('Cenario_B.3.3'!$B$4=Base_Cenarios!$AW$6,Base_Cenarios!BA$6,Base_Cenarios!BA$7)))</f>
        <v>0.16824334785</v>
      </c>
      <c r="P86" s="153">
        <v>1</v>
      </c>
      <c r="Q86" s="154">
        <v>0.5</v>
      </c>
      <c r="R86" s="118">
        <f t="shared" si="33"/>
        <v>37843.303679999997</v>
      </c>
      <c r="S86" s="118">
        <f t="shared" si="33"/>
        <v>41425.563687036847</v>
      </c>
      <c r="T86" s="118">
        <f t="shared" si="33"/>
        <v>44844.967640859264</v>
      </c>
      <c r="U86" s="118">
        <f t="shared" si="33"/>
        <v>49020.489892424885</v>
      </c>
      <c r="V86" s="118">
        <f t="shared" si="36"/>
        <v>28382.477759999994</v>
      </c>
      <c r="W86" s="118">
        <f t="shared" si="34"/>
        <v>31069.172765277632</v>
      </c>
      <c r="X86" s="118">
        <f t="shared" si="34"/>
        <v>33633.725730644452</v>
      </c>
      <c r="Y86" s="118">
        <f t="shared" si="34"/>
        <v>36765.367419318667</v>
      </c>
      <c r="Z86" s="118">
        <f t="shared" si="35"/>
        <v>33112.890719999996</v>
      </c>
      <c r="AA86" s="118">
        <f t="shared" si="35"/>
        <v>36247.368226157239</v>
      </c>
      <c r="AB86" s="118">
        <f t="shared" si="35"/>
        <v>39239.346685751858</v>
      </c>
      <c r="AC86" s="118">
        <f t="shared" si="35"/>
        <v>42892.928655871772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(IF($B$3=Base_Cenarios!$A$3,Base_Cenarios!G41,(IF('Cenario_B.3.3'!$B$3=Base_Cenarios!$Q$3,Base_Cenarios!W41,Base_Cenarios!AM41))))*12.1667</f>
        <v>441505.2096</v>
      </c>
      <c r="C87" s="110">
        <f>(IF($B$3=Base_Cenarios!$A$3,Base_Cenarios!H41,(IF('Cenario_B.3.3'!$B$3=Base_Cenarios!$Q$3,Base_Cenarios!X41,Base_Cenarios!AN41))))*12.1667</f>
        <v>465561.82420702145</v>
      </c>
      <c r="D87" s="110">
        <f>(IF($B$3=Base_Cenarios!$A$3,Base_Cenarios!I41,(IF('Cenario_B.3.3'!$B$3=Base_Cenarios!$Q$3,Base_Cenarios!Y41,Base_Cenarios!AO41))))*12.1667</f>
        <v>485541.10173944104</v>
      </c>
      <c r="E87" s="110">
        <f>(IF($B$3=Base_Cenarios!$A$3,Base_Cenarios!J41,(IF('Cenario_B.3.3'!$B$3=Base_Cenarios!$Q$3,Base_Cenarios!Z41,Base_Cenarios!AP41))))*12.1667</f>
        <v>515065.88878111506</v>
      </c>
      <c r="F87" s="112">
        <v>1</v>
      </c>
      <c r="G87" s="114">
        <f>IF($B$4=Base_Cenarios!$AW$5,Base_Cenarios!AX$5,(IF('Cenario_B.3.3'!$B$4=Base_Cenarios!$AW$6,Base_Cenarios!AX$6,Base_Cenarios!AX$7)))</f>
        <v>0.15</v>
      </c>
      <c r="H87" s="114">
        <f>IF($B$4=Base_Cenarios!$AW$5,Base_Cenarios!AY$5,(IF('Cenario_B.3.3'!$B$4=Base_Cenarios!$AW$6,Base_Cenarios!AY$6,Base_Cenarios!AY$7)))</f>
        <v>0.15584999999999999</v>
      </c>
      <c r="I87" s="114">
        <f>IF($B$4=Base_Cenarios!$AW$5,Base_Cenarios!AZ$5,(IF('Cenario_B.3.3'!$B$4=Base_Cenarios!$AW$6,Base_Cenarios!AZ$6,Base_Cenarios!AZ$7)))</f>
        <v>0.16192814999999999</v>
      </c>
      <c r="J87" s="114">
        <f>IF($B$4=Base_Cenarios!$AW$5,Base_Cenarios!BA$5,(IF('Cenario_B.3.3'!$B$4=Base_Cenarios!$AW$6,Base_Cenarios!BA$6,Base_Cenarios!BA$7)))</f>
        <v>0.16824334785</v>
      </c>
      <c r="K87" s="115">
        <v>0.75</v>
      </c>
      <c r="L87" s="116">
        <f>IF($B$4=Base_Cenarios!$AW$5,Base_Cenarios!AX$5,(IF('Cenario_B.3.3'!$B$4=Base_Cenarios!$AW$6,Base_Cenarios!AX$6,Base_Cenarios!AX$7)))</f>
        <v>0.15</v>
      </c>
      <c r="M87" s="116">
        <f>IF($B$4=Base_Cenarios!$AW$5,Base_Cenarios!AY$5,(IF('Cenario_B.3.3'!$B$4=Base_Cenarios!$AW$6,Base_Cenarios!AY$6,Base_Cenarios!AY$7)))</f>
        <v>0.15584999999999999</v>
      </c>
      <c r="N87" s="116">
        <f>IF($B$4=Base_Cenarios!$AW$5,Base_Cenarios!AZ$5,(IF('Cenario_B.3.3'!$B$4=Base_Cenarios!$AW$6,Base_Cenarios!AZ$6,Base_Cenarios!AZ$7)))</f>
        <v>0.16192814999999999</v>
      </c>
      <c r="O87" s="116">
        <f>IF($B$4=Base_Cenarios!$AW$5,Base_Cenarios!BA$5,(IF('Cenario_B.3.3'!$B$4=Base_Cenarios!$AW$6,Base_Cenarios!BA$6,Base_Cenarios!BA$7)))</f>
        <v>0.16824334785</v>
      </c>
      <c r="P87" s="153">
        <v>1</v>
      </c>
      <c r="Q87" s="154">
        <v>0.5</v>
      </c>
      <c r="R87" s="118">
        <f t="shared" si="33"/>
        <v>66225.781439999992</v>
      </c>
      <c r="S87" s="118">
        <f t="shared" si="33"/>
        <v>72557.810302664293</v>
      </c>
      <c r="T87" s="118">
        <f t="shared" si="33"/>
        <v>78622.772353629465</v>
      </c>
      <c r="U87" s="118">
        <f t="shared" si="33"/>
        <v>86656.409491870552</v>
      </c>
      <c r="V87" s="118">
        <f t="shared" si="36"/>
        <v>49669.336080000001</v>
      </c>
      <c r="W87" s="118">
        <f t="shared" si="34"/>
        <v>54418.35772699822</v>
      </c>
      <c r="X87" s="118">
        <f t="shared" si="34"/>
        <v>58967.079265222099</v>
      </c>
      <c r="Y87" s="118">
        <f t="shared" si="34"/>
        <v>64992.307118902922</v>
      </c>
      <c r="Z87" s="118">
        <f>(R87+V87)*$P87*$Q87</f>
        <v>57947.55876</v>
      </c>
      <c r="AA87" s="118">
        <f t="shared" si="35"/>
        <v>63488.084014831256</v>
      </c>
      <c r="AB87" s="118">
        <f t="shared" si="35"/>
        <v>68794.925809425782</v>
      </c>
      <c r="AC87" s="118">
        <f t="shared" si="35"/>
        <v>75824.358305386733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(IF($B$3=Base_Cenarios!$A$3,Base_Cenarios!G42,(IF('Cenario_B.3.3'!$B$3=Base_Cenarios!$Q$3,Base_Cenarios!W42,Base_Cenarios!AM42))))*12.1667</f>
        <v>126144.34559999999</v>
      </c>
      <c r="C88" s="110">
        <f>(IF($B$3=Base_Cenarios!$A$3,Base_Cenarios!H42,(IF('Cenario_B.3.3'!$B$3=Base_Cenarios!$Q$3,Base_Cenarios!X42,Base_Cenarios!AN42))))*12.1667</f>
        <v>133343.47875665163</v>
      </c>
      <c r="D88" s="110">
        <f>(IF($B$3=Base_Cenarios!$A$3,Base_Cenarios!I42,(IF('Cenario_B.3.3'!$B$3=Base_Cenarios!$Q$3,Base_Cenarios!Y42,Base_Cenarios!AO42))))*12.1667</f>
        <v>138291.8870915939</v>
      </c>
      <c r="E88" s="110">
        <f>(IF($B$3=Base_Cenarios!$A$3,Base_Cenarios!J42,(IF('Cenario_B.3.3'!$B$3=Base_Cenarios!$Q$3,Base_Cenarios!Z42,Base_Cenarios!AP42))))*12.1667</f>
        <v>146259.599878421</v>
      </c>
      <c r="F88" s="112">
        <v>1</v>
      </c>
      <c r="G88" s="114">
        <f>IF($B$4=Base_Cenarios!$AW$5,Base_Cenarios!AX$5,(IF('Cenario_B.3.3'!$B$4=Base_Cenarios!$AW$6,Base_Cenarios!AX$6,Base_Cenarios!AX$7)))</f>
        <v>0.15</v>
      </c>
      <c r="H88" s="114">
        <f>IF($B$4=Base_Cenarios!$AW$5,Base_Cenarios!AY$5,(IF('Cenario_B.3.3'!$B$4=Base_Cenarios!$AW$6,Base_Cenarios!AY$6,Base_Cenarios!AY$7)))</f>
        <v>0.15584999999999999</v>
      </c>
      <c r="I88" s="114">
        <f>IF($B$4=Base_Cenarios!$AW$5,Base_Cenarios!AZ$5,(IF('Cenario_B.3.3'!$B$4=Base_Cenarios!$AW$6,Base_Cenarios!AZ$6,Base_Cenarios!AZ$7)))</f>
        <v>0.16192814999999999</v>
      </c>
      <c r="J88" s="114">
        <f>IF($B$4=Base_Cenarios!$AW$5,Base_Cenarios!BA$5,(IF('Cenario_B.3.3'!$B$4=Base_Cenarios!$AW$6,Base_Cenarios!BA$6,Base_Cenarios!BA$7)))</f>
        <v>0.16824334785</v>
      </c>
      <c r="K88" s="115">
        <v>0.75</v>
      </c>
      <c r="L88" s="116">
        <f>IF($B$4=Base_Cenarios!$AW$5,Base_Cenarios!AX$5,(IF('Cenario_B.3.3'!$B$4=Base_Cenarios!$AW$6,Base_Cenarios!AX$6,Base_Cenarios!AX$7)))</f>
        <v>0.15</v>
      </c>
      <c r="M88" s="116">
        <f>IF($B$4=Base_Cenarios!$AW$5,Base_Cenarios!AY$5,(IF('Cenario_B.3.3'!$B$4=Base_Cenarios!$AW$6,Base_Cenarios!AY$6,Base_Cenarios!AY$7)))</f>
        <v>0.15584999999999999</v>
      </c>
      <c r="N88" s="116">
        <f>IF($B$4=Base_Cenarios!$AW$5,Base_Cenarios!AZ$5,(IF('Cenario_B.3.3'!$B$4=Base_Cenarios!$AW$6,Base_Cenarios!AZ$6,Base_Cenarios!AZ$7)))</f>
        <v>0.16192814999999999</v>
      </c>
      <c r="O88" s="116">
        <f>IF($B$4=Base_Cenarios!$AW$5,Base_Cenarios!BA$5,(IF('Cenario_B.3.3'!$B$4=Base_Cenarios!$AW$6,Base_Cenarios!BA$6,Base_Cenarios!BA$7)))</f>
        <v>0.16824334785</v>
      </c>
      <c r="P88" s="153">
        <v>1</v>
      </c>
      <c r="Q88" s="154">
        <v>0.5</v>
      </c>
      <c r="R88" s="118">
        <f t="shared" si="33"/>
        <v>18921.651839999999</v>
      </c>
      <c r="S88" s="118">
        <f t="shared" si="33"/>
        <v>20781.581164224157</v>
      </c>
      <c r="T88" s="118">
        <f t="shared" si="33"/>
        <v>22393.349436750679</v>
      </c>
      <c r="U88" s="118">
        <f t="shared" si="33"/>
        <v>24607.204738747001</v>
      </c>
      <c r="V88" s="118">
        <f t="shared" si="36"/>
        <v>14191.238879999997</v>
      </c>
      <c r="W88" s="118">
        <f t="shared" si="34"/>
        <v>15586.185873168117</v>
      </c>
      <c r="X88" s="118">
        <f t="shared" si="34"/>
        <v>16795.012077563009</v>
      </c>
      <c r="Y88" s="118">
        <f t="shared" si="34"/>
        <v>18455.403554060253</v>
      </c>
      <c r="Z88" s="118">
        <f t="shared" si="35"/>
        <v>16556.445359999998</v>
      </c>
      <c r="AA88" s="118">
        <f t="shared" si="35"/>
        <v>18183.883518696137</v>
      </c>
      <c r="AB88" s="118">
        <f t="shared" si="35"/>
        <v>19594.180757156842</v>
      </c>
      <c r="AC88" s="118">
        <f t="shared" si="35"/>
        <v>21531.304146403629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(IF($B$3=Base_Cenarios!$A$3,Base_Cenarios!G43,(IF('Cenario_B.3.3'!$B$3=Base_Cenarios!$Q$3,Base_Cenarios!W43,Base_Cenarios!AM43))))*12.1667</f>
        <v>126144.34559999999</v>
      </c>
      <c r="C89" s="110">
        <f>(IF($B$3=Base_Cenarios!$A$3,Base_Cenarios!H43,(IF('Cenario_B.3.3'!$B$3=Base_Cenarios!$Q$3,Base_Cenarios!X43,Base_Cenarios!AN43))))*12.1667</f>
        <v>132668.11319676257</v>
      </c>
      <c r="D89" s="110">
        <f>(IF($B$3=Base_Cenarios!$A$3,Base_Cenarios!I43,(IF('Cenario_B.3.3'!$B$3=Base_Cenarios!$Q$3,Base_Cenarios!Y43,Base_Cenarios!AO43))))*12.1667</f>
        <v>138455.52806113716</v>
      </c>
      <c r="E89" s="110">
        <f>(IF($B$3=Base_Cenarios!$A$3,Base_Cenarios!J43,(IF('Cenario_B.3.3'!$B$3=Base_Cenarios!$Q$3,Base_Cenarios!Z43,Base_Cenarios!AP43))))*12.1667</f>
        <v>145595.93579451568</v>
      </c>
      <c r="F89" s="112">
        <v>1</v>
      </c>
      <c r="G89" s="114">
        <f>IF($B$4=Base_Cenarios!$AW$5,Base_Cenarios!AX$5,(IF('Cenario_B.3.3'!$B$4=Base_Cenarios!$AW$6,Base_Cenarios!AX$6,Base_Cenarios!AX$7)))</f>
        <v>0.15</v>
      </c>
      <c r="H89" s="114">
        <f>IF($B$4=Base_Cenarios!$AW$5,Base_Cenarios!AY$5,(IF('Cenario_B.3.3'!$B$4=Base_Cenarios!$AW$6,Base_Cenarios!AY$6,Base_Cenarios!AY$7)))</f>
        <v>0.15584999999999999</v>
      </c>
      <c r="I89" s="114">
        <f>IF($B$4=Base_Cenarios!$AW$5,Base_Cenarios!AZ$5,(IF('Cenario_B.3.3'!$B$4=Base_Cenarios!$AW$6,Base_Cenarios!AZ$6,Base_Cenarios!AZ$7)))</f>
        <v>0.16192814999999999</v>
      </c>
      <c r="J89" s="114">
        <f>IF($B$4=Base_Cenarios!$AW$5,Base_Cenarios!BA$5,(IF('Cenario_B.3.3'!$B$4=Base_Cenarios!$AW$6,Base_Cenarios!BA$6,Base_Cenarios!BA$7)))</f>
        <v>0.16824334785</v>
      </c>
      <c r="K89" s="115">
        <v>0.75</v>
      </c>
      <c r="L89" s="116">
        <f>IF($B$4=Base_Cenarios!$AW$5,Base_Cenarios!AX$5,(IF('Cenario_B.3.3'!$B$4=Base_Cenarios!$AW$6,Base_Cenarios!AX$6,Base_Cenarios!AX$7)))</f>
        <v>0.15</v>
      </c>
      <c r="M89" s="116">
        <f>IF($B$4=Base_Cenarios!$AW$5,Base_Cenarios!AY$5,(IF('Cenario_B.3.3'!$B$4=Base_Cenarios!$AW$6,Base_Cenarios!AY$6,Base_Cenarios!AY$7)))</f>
        <v>0.15584999999999999</v>
      </c>
      <c r="N89" s="116">
        <f>IF($B$4=Base_Cenarios!$AW$5,Base_Cenarios!AZ$5,(IF('Cenario_B.3.3'!$B$4=Base_Cenarios!$AW$6,Base_Cenarios!AZ$6,Base_Cenarios!AZ$7)))</f>
        <v>0.16192814999999999</v>
      </c>
      <c r="O89" s="116">
        <f>IF($B$4=Base_Cenarios!$AW$5,Base_Cenarios!BA$5,(IF('Cenario_B.3.3'!$B$4=Base_Cenarios!$AW$6,Base_Cenarios!BA$6,Base_Cenarios!BA$7)))</f>
        <v>0.16824334785</v>
      </c>
      <c r="P89" s="153">
        <v>1</v>
      </c>
      <c r="Q89" s="154">
        <v>0.5</v>
      </c>
      <c r="R89" s="118">
        <f t="shared" si="33"/>
        <v>18921.651839999999</v>
      </c>
      <c r="S89" s="118">
        <f t="shared" si="33"/>
        <v>20676.325441715446</v>
      </c>
      <c r="T89" s="118">
        <f t="shared" si="33"/>
        <v>22419.847516213027</v>
      </c>
      <c r="U89" s="118">
        <f t="shared" si="33"/>
        <v>24495.54767142297</v>
      </c>
      <c r="V89" s="118">
        <f t="shared" si="36"/>
        <v>14191.238879999997</v>
      </c>
      <c r="W89" s="118">
        <f t="shared" si="34"/>
        <v>15507.244081286584</v>
      </c>
      <c r="X89" s="118">
        <f t="shared" si="34"/>
        <v>16814.885637159769</v>
      </c>
      <c r="Y89" s="118">
        <f t="shared" si="34"/>
        <v>18371.660753567226</v>
      </c>
      <c r="Z89" s="118">
        <f t="shared" si="35"/>
        <v>16556.445359999998</v>
      </c>
      <c r="AA89" s="118">
        <f t="shared" si="35"/>
        <v>18091.784761501014</v>
      </c>
      <c r="AB89" s="118">
        <f t="shared" si="35"/>
        <v>19617.3665766864</v>
      </c>
      <c r="AC89" s="118">
        <f t="shared" si="35"/>
        <v>21433.604212495098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(IF($B$3=Base_Cenarios!$A$3,Base_Cenarios!G48,(IF('Cenario_B.3.3'!$B$3=Base_Cenarios!$Q$3,Base_Cenarios!W48,Base_Cenarios!AM48))))*12.1667</f>
        <v>0</v>
      </c>
      <c r="C96" s="111">
        <f>(IF($B$3=Base_Cenarios!$A$3,Base_Cenarios!H48,(IF('Cenario_B.3.3'!$B$3=Base_Cenarios!$Q$3,Base_Cenarios!X48,Base_Cenarios!AN48))))*12.1667</f>
        <v>0</v>
      </c>
      <c r="D96" s="111">
        <f>(IF($B$3=Base_Cenarios!$A$3,Base_Cenarios!I48,(IF('Cenario_B.3.3'!$B$3=Base_Cenarios!$Q$3,Base_Cenarios!Y48,Base_Cenarios!AO48))))*12.1667</f>
        <v>0</v>
      </c>
      <c r="E96" s="111">
        <f>(IF($B$3=Base_Cenarios!$A$3,Base_Cenarios!J48,(IF('Cenario_B.3.3'!$B$3=Base_Cenarios!$Q$3,Base_Cenarios!Z48,Base_Cenarios!AP48))))*12.1667</f>
        <v>0</v>
      </c>
      <c r="F96" s="112">
        <v>1</v>
      </c>
      <c r="G96" s="114">
        <f>IF($B$4=Base_Cenarios!$AW$5,Base_Cenarios!AX$5,(IF('Cenario_B.3.3'!$B$4=Base_Cenarios!$AW$6,Base_Cenarios!AX$6,Base_Cenarios!AX$7)))</f>
        <v>0.15</v>
      </c>
      <c r="H96" s="114">
        <f>IF($B$4=Base_Cenarios!$AW$5,Base_Cenarios!AY$5,(IF('Cenario_B.3.3'!$B$4=Base_Cenarios!$AW$6,Base_Cenarios!AY$6,Base_Cenarios!AY$7)))</f>
        <v>0.15584999999999999</v>
      </c>
      <c r="I96" s="114">
        <f>IF($B$4=Base_Cenarios!$AW$5,Base_Cenarios!AZ$5,(IF('Cenario_B.3.3'!$B$4=Base_Cenarios!$AW$6,Base_Cenarios!AZ$6,Base_Cenarios!AZ$7)))</f>
        <v>0.16192814999999999</v>
      </c>
      <c r="J96" s="114">
        <f>IF($B$4=Base_Cenarios!$AW$5,Base_Cenarios!BA$5,(IF('Cenario_B.3.3'!$B$4=Base_Cenarios!$AW$6,Base_Cenarios!BA$6,Base_Cenarios!BA$7)))</f>
        <v>0.16824334785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IF($B$4=Base_Cenarios!$AW$5,Base_Cenarios!AX$5,(IF('Cenario_B.3.3'!$B$4=Base_Cenarios!$AW$6,Base_Cenarios!AX$6,Base_Cenarios!AX$7)))</f>
        <v>0.15</v>
      </c>
      <c r="T96" s="116">
        <f>IF($B$4=Base_Cenarios!$AW$5,Base_Cenarios!AY$5,(IF('Cenario_B.3.3'!$B$4=Base_Cenarios!$AW$6,Base_Cenarios!AY$6,Base_Cenarios!AY$7)))</f>
        <v>0.15584999999999999</v>
      </c>
      <c r="U96" s="116">
        <f>IF($B$4=Base_Cenarios!$AW$5,Base_Cenarios!AZ$5,(IF('Cenario_B.3.3'!$B$4=Base_Cenarios!$AW$6,Base_Cenarios!AZ$6,Base_Cenarios!AZ$7)))</f>
        <v>0.16192814999999999</v>
      </c>
      <c r="V96" s="116">
        <f>IF($B$4=Base_Cenarios!$AW$5,Base_Cenarios!BA$5,(IF('Cenario_B.3.3'!$B$4=Base_Cenarios!$AW$6,Base_Cenarios!BA$6,Base_Cenarios!BA$7)))</f>
        <v>0.16824334785</v>
      </c>
      <c r="W96" s="141">
        <f>(IF($B$3=Base_Cenarios!$A$3,Base_Cenarios!L48,(IF('Cenario_B.3.3'!$B$3=Base_Cenarios!$Q$3,Base_Cenarios!AB48,Base_Cenarios!AR48))))*12</f>
        <v>0</v>
      </c>
      <c r="X96" s="141">
        <f>(IF($B$3=Base_Cenarios!$A$3,Base_Cenarios!M48,(IF('Cenario_B.3.3'!$B$3=Base_Cenarios!$Q$3,Base_Cenarios!AC48,Base_Cenarios!AS48))))*12</f>
        <v>0</v>
      </c>
      <c r="Y96" s="141">
        <f>(IF($B$3=Base_Cenarios!$A$3,Base_Cenarios!N48,(IF('Cenario_B.3.3'!$B$3=Base_Cenarios!$Q$3,Base_Cenarios!AD48,Base_Cenarios!AT48))))*12</f>
        <v>0</v>
      </c>
      <c r="Z96" s="141">
        <f>(IF($B$3=Base_Cenarios!$A$3,Base_Cenarios!O48,(IF('Cenario_B.3.3'!$B$3=Base_Cenarios!$Q$3,Base_Cenarios!AE48,Base_Cenarios!AU48))))*12</f>
        <v>0</v>
      </c>
      <c r="AA96" s="150">
        <f>IF($B$4=Base_Cenarios!$AW$5,Base_Cenarios!AX$5,(IF('Cenario_B.3.3'!$B$4=Base_Cenarios!$AW$6,Base_Cenarios!AX$6,Base_Cenarios!AX$7)))</f>
        <v>0.15</v>
      </c>
      <c r="AB96" s="150">
        <f>IF($B$4=Base_Cenarios!$AW$5,Base_Cenarios!AY$5,(IF('Cenario_B.3.3'!$B$4=Base_Cenarios!$AW$6,Base_Cenarios!AY$6,Base_Cenarios!AY$7)))</f>
        <v>0.15584999999999999</v>
      </c>
      <c r="AC96" s="150">
        <f>IF($B$4=Base_Cenarios!$AW$5,Base_Cenarios!AZ$5,(IF('Cenario_B.3.3'!$B$4=Base_Cenarios!$AW$6,Base_Cenarios!AZ$6,Base_Cenarios!AZ$7)))</f>
        <v>0.16192814999999999</v>
      </c>
      <c r="AD96" s="150">
        <f>IF($B$4=Base_Cenarios!$AW$5,Base_Cenarios!BA$5,(IF('Cenario_B.3.3'!$B$4=Base_Cenarios!$AW$6,Base_Cenarios!BA$6,Base_Cenarios!BA$7)))</f>
        <v>0.16824334785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(IF($B$3=Base_Cenarios!$A$3,Base_Cenarios!G49,(IF('Cenario_B.3.3'!$B$3=Base_Cenarios!$Q$3,Base_Cenarios!W49,Base_Cenarios!AM49))))*12.1667</f>
        <v>0</v>
      </c>
      <c r="C97" s="111">
        <f>(IF($B$3=Base_Cenarios!$A$3,Base_Cenarios!H49,(IF('Cenario_B.3.3'!$B$3=Base_Cenarios!$Q$3,Base_Cenarios!X49,Base_Cenarios!AN49))))*12.1667</f>
        <v>0</v>
      </c>
      <c r="D97" s="111">
        <f>(IF($B$3=Base_Cenarios!$A$3,Base_Cenarios!I49,(IF('Cenario_B.3.3'!$B$3=Base_Cenarios!$Q$3,Base_Cenarios!Y49,Base_Cenarios!AO49))))*12.1667</f>
        <v>0</v>
      </c>
      <c r="E97" s="111">
        <f>(IF($B$3=Base_Cenarios!$A$3,Base_Cenarios!J49,(IF('Cenario_B.3.3'!$B$3=Base_Cenarios!$Q$3,Base_Cenarios!Z49,Base_Cenarios!AP49))))*12.1667</f>
        <v>0</v>
      </c>
      <c r="F97" s="112">
        <v>1</v>
      </c>
      <c r="G97" s="114">
        <f>IF($B$4=Base_Cenarios!$AW$5,Base_Cenarios!AX$5,(IF('Cenario_B.3.3'!$B$4=Base_Cenarios!$AW$6,Base_Cenarios!AX$6,Base_Cenarios!AX$7)))</f>
        <v>0.15</v>
      </c>
      <c r="H97" s="114">
        <f>IF($B$4=Base_Cenarios!$AW$5,Base_Cenarios!AY$5,(IF('Cenario_B.3.3'!$B$4=Base_Cenarios!$AW$6,Base_Cenarios!AY$6,Base_Cenarios!AY$7)))</f>
        <v>0.15584999999999999</v>
      </c>
      <c r="I97" s="114">
        <f>IF($B$4=Base_Cenarios!$AW$5,Base_Cenarios!AZ$5,(IF('Cenario_B.3.3'!$B$4=Base_Cenarios!$AW$6,Base_Cenarios!AZ$6,Base_Cenarios!AZ$7)))</f>
        <v>0.16192814999999999</v>
      </c>
      <c r="J97" s="114">
        <f>IF($B$4=Base_Cenarios!$AW$5,Base_Cenarios!BA$5,(IF('Cenario_B.3.3'!$B$4=Base_Cenarios!$AW$6,Base_Cenarios!BA$6,Base_Cenarios!BA$7)))</f>
        <v>0.16824334785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IF($B$4=Base_Cenarios!$AW$5,Base_Cenarios!AX$5,(IF('Cenario_B.3.3'!$B$4=Base_Cenarios!$AW$6,Base_Cenarios!AX$6,Base_Cenarios!AX$7)))</f>
        <v>0.15</v>
      </c>
      <c r="T97" s="116">
        <f>IF($B$4=Base_Cenarios!$AW$5,Base_Cenarios!AY$5,(IF('Cenario_B.3.3'!$B$4=Base_Cenarios!$AW$6,Base_Cenarios!AY$6,Base_Cenarios!AY$7)))</f>
        <v>0.15584999999999999</v>
      </c>
      <c r="U97" s="116">
        <f>IF($B$4=Base_Cenarios!$AW$5,Base_Cenarios!AZ$5,(IF('Cenario_B.3.3'!$B$4=Base_Cenarios!$AW$6,Base_Cenarios!AZ$6,Base_Cenarios!AZ$7)))</f>
        <v>0.16192814999999999</v>
      </c>
      <c r="V97" s="116">
        <f>IF($B$4=Base_Cenarios!$AW$5,Base_Cenarios!BA$5,(IF('Cenario_B.3.3'!$B$4=Base_Cenarios!$AW$6,Base_Cenarios!BA$6,Base_Cenarios!BA$7)))</f>
        <v>0.16824334785</v>
      </c>
      <c r="W97" s="141">
        <f>(IF($B$3=Base_Cenarios!$A$3,Base_Cenarios!L49,(IF('Cenario_B.3.3'!$B$3=Base_Cenarios!$Q$3,Base_Cenarios!AB49,Base_Cenarios!AR49))))*12</f>
        <v>0</v>
      </c>
      <c r="X97" s="141">
        <f>(IF($B$3=Base_Cenarios!$A$3,Base_Cenarios!M49,(IF('Cenario_B.3.3'!$B$3=Base_Cenarios!$Q$3,Base_Cenarios!AC49,Base_Cenarios!AS49))))*12</f>
        <v>0</v>
      </c>
      <c r="Y97" s="141">
        <f>(IF($B$3=Base_Cenarios!$A$3,Base_Cenarios!N49,(IF('Cenario_B.3.3'!$B$3=Base_Cenarios!$Q$3,Base_Cenarios!AD49,Base_Cenarios!AT49))))*12</f>
        <v>0</v>
      </c>
      <c r="Z97" s="141">
        <f>(IF($B$3=Base_Cenarios!$A$3,Base_Cenarios!O49,(IF('Cenario_B.3.3'!$B$3=Base_Cenarios!$Q$3,Base_Cenarios!AE49,Base_Cenarios!AU49))))*12</f>
        <v>0</v>
      </c>
      <c r="AA97" s="150">
        <f>IF($B$4=Base_Cenarios!$AW$5,Base_Cenarios!AX$5,(IF('Cenario_B.3.3'!$B$4=Base_Cenarios!$AW$6,Base_Cenarios!AX$6,Base_Cenarios!AX$7)))</f>
        <v>0.15</v>
      </c>
      <c r="AB97" s="150">
        <f>IF($B$4=Base_Cenarios!$AW$5,Base_Cenarios!AY$5,(IF('Cenario_B.3.3'!$B$4=Base_Cenarios!$AW$6,Base_Cenarios!AY$6,Base_Cenarios!AY$7)))</f>
        <v>0.15584999999999999</v>
      </c>
      <c r="AC97" s="150">
        <f>IF($B$4=Base_Cenarios!$AW$5,Base_Cenarios!AZ$5,(IF('Cenario_B.3.3'!$B$4=Base_Cenarios!$AW$6,Base_Cenarios!AZ$6,Base_Cenarios!AZ$7)))</f>
        <v>0.16192814999999999</v>
      </c>
      <c r="AD97" s="150">
        <f>IF($B$4=Base_Cenarios!$AW$5,Base_Cenarios!BA$5,(IF('Cenario_B.3.3'!$B$4=Base_Cenarios!$AW$6,Base_Cenarios!BA$6,Base_Cenarios!BA$7)))</f>
        <v>0.16824334785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(IF($B$3=Base_Cenarios!$A$3,Base_Cenarios!G50,(IF('Cenario_B.3.3'!$B$3=Base_Cenarios!$Q$3,Base_Cenarios!W50,Base_Cenarios!AM50))))*12.1667</f>
        <v>0</v>
      </c>
      <c r="C98" s="111">
        <f>(IF($B$3=Base_Cenarios!$A$3,Base_Cenarios!H50,(IF('Cenario_B.3.3'!$B$3=Base_Cenarios!$Q$3,Base_Cenarios!X50,Base_Cenarios!AN50))))*12.1667</f>
        <v>0</v>
      </c>
      <c r="D98" s="111">
        <f>(IF($B$3=Base_Cenarios!$A$3,Base_Cenarios!I50,(IF('Cenario_B.3.3'!$B$3=Base_Cenarios!$Q$3,Base_Cenarios!Y50,Base_Cenarios!AO50))))*12.1667</f>
        <v>0</v>
      </c>
      <c r="E98" s="111">
        <f>(IF($B$3=Base_Cenarios!$A$3,Base_Cenarios!J50,(IF('Cenario_B.3.3'!$B$3=Base_Cenarios!$Q$3,Base_Cenarios!Z50,Base_Cenarios!AP50))))*12.1667</f>
        <v>0</v>
      </c>
      <c r="F98" s="112">
        <v>1</v>
      </c>
      <c r="G98" s="114">
        <f>IF($B$4=Base_Cenarios!$AW$5,Base_Cenarios!AX$5,(IF('Cenario_B.3.3'!$B$4=Base_Cenarios!$AW$6,Base_Cenarios!AX$6,Base_Cenarios!AX$7)))</f>
        <v>0.15</v>
      </c>
      <c r="H98" s="114">
        <f>IF($B$4=Base_Cenarios!$AW$5,Base_Cenarios!AY$5,(IF('Cenario_B.3.3'!$B$4=Base_Cenarios!$AW$6,Base_Cenarios!AY$6,Base_Cenarios!AY$7)))</f>
        <v>0.15584999999999999</v>
      </c>
      <c r="I98" s="114">
        <f>IF($B$4=Base_Cenarios!$AW$5,Base_Cenarios!AZ$5,(IF('Cenario_B.3.3'!$B$4=Base_Cenarios!$AW$6,Base_Cenarios!AZ$6,Base_Cenarios!AZ$7)))</f>
        <v>0.16192814999999999</v>
      </c>
      <c r="J98" s="114">
        <f>IF($B$4=Base_Cenarios!$AW$5,Base_Cenarios!BA$5,(IF('Cenario_B.3.3'!$B$4=Base_Cenarios!$AW$6,Base_Cenarios!BA$6,Base_Cenarios!BA$7)))</f>
        <v>0.16824334785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IF($B$4=Base_Cenarios!$AW$5,Base_Cenarios!AX$5,(IF('Cenario_B.3.3'!$B$4=Base_Cenarios!$AW$6,Base_Cenarios!AX$6,Base_Cenarios!AX$7)))</f>
        <v>0.15</v>
      </c>
      <c r="T98" s="116">
        <f>IF($B$4=Base_Cenarios!$AW$5,Base_Cenarios!AY$5,(IF('Cenario_B.3.3'!$B$4=Base_Cenarios!$AW$6,Base_Cenarios!AY$6,Base_Cenarios!AY$7)))</f>
        <v>0.15584999999999999</v>
      </c>
      <c r="U98" s="116">
        <f>IF($B$4=Base_Cenarios!$AW$5,Base_Cenarios!AZ$5,(IF('Cenario_B.3.3'!$B$4=Base_Cenarios!$AW$6,Base_Cenarios!AZ$6,Base_Cenarios!AZ$7)))</f>
        <v>0.16192814999999999</v>
      </c>
      <c r="V98" s="116">
        <f>IF($B$4=Base_Cenarios!$AW$5,Base_Cenarios!BA$5,(IF('Cenario_B.3.3'!$B$4=Base_Cenarios!$AW$6,Base_Cenarios!BA$6,Base_Cenarios!BA$7)))</f>
        <v>0.16824334785</v>
      </c>
      <c r="W98" s="141">
        <f>(IF($B$3=Base_Cenarios!$A$3,Base_Cenarios!L50,(IF('Cenario_B.3.3'!$B$3=Base_Cenarios!$Q$3,Base_Cenarios!AB50,Base_Cenarios!AR50))))*12</f>
        <v>0</v>
      </c>
      <c r="X98" s="141">
        <f>(IF($B$3=Base_Cenarios!$A$3,Base_Cenarios!M50,(IF('Cenario_B.3.3'!$B$3=Base_Cenarios!$Q$3,Base_Cenarios!AC50,Base_Cenarios!AS50))))*12</f>
        <v>0</v>
      </c>
      <c r="Y98" s="141">
        <f>(IF($B$3=Base_Cenarios!$A$3,Base_Cenarios!N50,(IF('Cenario_B.3.3'!$B$3=Base_Cenarios!$Q$3,Base_Cenarios!AD50,Base_Cenarios!AT50))))*12</f>
        <v>0</v>
      </c>
      <c r="Z98" s="141">
        <f>(IF($B$3=Base_Cenarios!$A$3,Base_Cenarios!O50,(IF('Cenario_B.3.3'!$B$3=Base_Cenarios!$Q$3,Base_Cenarios!AE50,Base_Cenarios!AU50))))*12</f>
        <v>0</v>
      </c>
      <c r="AA98" s="150">
        <f>IF($B$4=Base_Cenarios!$AW$5,Base_Cenarios!AX$5,(IF('Cenario_B.3.3'!$B$4=Base_Cenarios!$AW$6,Base_Cenarios!AX$6,Base_Cenarios!AX$7)))</f>
        <v>0.15</v>
      </c>
      <c r="AB98" s="150">
        <f>IF($B$4=Base_Cenarios!$AW$5,Base_Cenarios!AY$5,(IF('Cenario_B.3.3'!$B$4=Base_Cenarios!$AW$6,Base_Cenarios!AY$6,Base_Cenarios!AY$7)))</f>
        <v>0.15584999999999999</v>
      </c>
      <c r="AC98" s="150">
        <f>IF($B$4=Base_Cenarios!$AW$5,Base_Cenarios!AZ$5,(IF('Cenario_B.3.3'!$B$4=Base_Cenarios!$AW$6,Base_Cenarios!AZ$6,Base_Cenarios!AZ$7)))</f>
        <v>0.16192814999999999</v>
      </c>
      <c r="AD98" s="150">
        <f>IF($B$4=Base_Cenarios!$AW$5,Base_Cenarios!BA$5,(IF('Cenario_B.3.3'!$B$4=Base_Cenarios!$AW$6,Base_Cenarios!BA$6,Base_Cenarios!BA$7)))</f>
        <v>0.16824334785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(IF($B$3=Base_Cenarios!$A$3,Base_Cenarios!G51,(IF('Cenario_B.3.3'!$B$3=Base_Cenarios!$Q$3,Base_Cenarios!W51,Base_Cenarios!AM51))))*12.1667</f>
        <v>64653621.132723287</v>
      </c>
      <c r="C99" s="111">
        <f>(IF($B$3=Base_Cenarios!$A$3,Base_Cenarios!H51,(IF('Cenario_B.3.3'!$B$3=Base_Cenarios!$Q$3,Base_Cenarios!X51,Base_Cenarios!AN51))))*12.1667</f>
        <v>55602114.174142033</v>
      </c>
      <c r="D99" s="111">
        <f>(IF($B$3=Base_Cenarios!$A$3,Base_Cenarios!I51,(IF('Cenario_B.3.3'!$B$3=Base_Cenarios!$Q$3,Base_Cenarios!Y51,Base_Cenarios!AO51))))*12.1667</f>
        <v>42257606.772347949</v>
      </c>
      <c r="E99" s="111">
        <f>(IF($B$3=Base_Cenarios!$A$3,Base_Cenarios!J51,(IF('Cenario_B.3.3'!$B$3=Base_Cenarios!$Q$3,Base_Cenarios!Z51,Base_Cenarios!AP51))))*12.1667</f>
        <v>31270629.011537477</v>
      </c>
      <c r="F99" s="112">
        <v>1</v>
      </c>
      <c r="G99" s="114">
        <f>IF($B$4=Base_Cenarios!$AW$5,Base_Cenarios!AX$5,(IF('Cenario_B.3.3'!$B$4=Base_Cenarios!$AW$6,Base_Cenarios!AX$6,Base_Cenarios!AX$7)))</f>
        <v>0.15</v>
      </c>
      <c r="H99" s="114">
        <f>IF($B$4=Base_Cenarios!$AW$5,Base_Cenarios!AY$5,(IF('Cenario_B.3.3'!$B$4=Base_Cenarios!$AW$6,Base_Cenarios!AY$6,Base_Cenarios!AY$7)))</f>
        <v>0.15584999999999999</v>
      </c>
      <c r="I99" s="114">
        <f>IF($B$4=Base_Cenarios!$AW$5,Base_Cenarios!AZ$5,(IF('Cenario_B.3.3'!$B$4=Base_Cenarios!$AW$6,Base_Cenarios!AZ$6,Base_Cenarios!AZ$7)))</f>
        <v>0.16192814999999999</v>
      </c>
      <c r="J99" s="114">
        <f>IF($B$4=Base_Cenarios!$AW$5,Base_Cenarios!BA$5,(IF('Cenario_B.3.3'!$B$4=Base_Cenarios!$AW$6,Base_Cenarios!BA$6,Base_Cenarios!BA$7)))</f>
        <v>0.16824334785</v>
      </c>
      <c r="K99" s="115">
        <f t="shared" si="37"/>
        <v>64653621.132723287</v>
      </c>
      <c r="L99" s="115">
        <f t="shared" si="37"/>
        <v>55602114.174142033</v>
      </c>
      <c r="M99" s="115">
        <f t="shared" si="37"/>
        <v>42257606.772347949</v>
      </c>
      <c r="N99" s="115">
        <f t="shared" si="37"/>
        <v>31270629.011537477</v>
      </c>
      <c r="O99" s="115">
        <f t="shared" si="43"/>
        <v>51722896.906178631</v>
      </c>
      <c r="P99" s="115">
        <f t="shared" si="38"/>
        <v>44481691.339313626</v>
      </c>
      <c r="Q99" s="115">
        <f t="shared" si="38"/>
        <v>33806085.41787836</v>
      </c>
      <c r="R99" s="115">
        <f t="shared" si="38"/>
        <v>25016503.209229983</v>
      </c>
      <c r="S99" s="116">
        <f>IF($B$4=Base_Cenarios!$AW$5,Base_Cenarios!AX$5,(IF('Cenario_B.3.3'!$B$4=Base_Cenarios!$AW$6,Base_Cenarios!AX$6,Base_Cenarios!AX$7)))</f>
        <v>0.15</v>
      </c>
      <c r="T99" s="116">
        <f>IF($B$4=Base_Cenarios!$AW$5,Base_Cenarios!AY$5,(IF('Cenario_B.3.3'!$B$4=Base_Cenarios!$AW$6,Base_Cenarios!AY$6,Base_Cenarios!AY$7)))</f>
        <v>0.15584999999999999</v>
      </c>
      <c r="U99" s="116">
        <f>IF($B$4=Base_Cenarios!$AW$5,Base_Cenarios!AZ$5,(IF('Cenario_B.3.3'!$B$4=Base_Cenarios!$AW$6,Base_Cenarios!AZ$6,Base_Cenarios!AZ$7)))</f>
        <v>0.16192814999999999</v>
      </c>
      <c r="V99" s="116">
        <f>IF($B$4=Base_Cenarios!$AW$5,Base_Cenarios!BA$5,(IF('Cenario_B.3.3'!$B$4=Base_Cenarios!$AW$6,Base_Cenarios!BA$6,Base_Cenarios!BA$7)))</f>
        <v>0.16824334785</v>
      </c>
      <c r="W99" s="141">
        <f>(IF($B$3=Base_Cenarios!$A$3,Base_Cenarios!L51,(IF('Cenario_B.3.3'!$B$3=Base_Cenarios!$Q$3,Base_Cenarios!AB51,Base_Cenarios!AR51))))*12</f>
        <v>23901.460992</v>
      </c>
      <c r="X99" s="141">
        <f>(IF($B$3=Base_Cenarios!$A$3,Base_Cenarios!M51,(IF('Cenario_B.3.3'!$B$3=Base_Cenarios!$Q$3,Base_Cenarios!AC51,Base_Cenarios!AS51))))*12</f>
        <v>25335.548651519999</v>
      </c>
      <c r="Y99" s="141">
        <f>(IF($B$3=Base_Cenarios!$A$3,Base_Cenarios!N51,(IF('Cenario_B.3.3'!$B$3=Base_Cenarios!$Q$3,Base_Cenarios!AD51,Base_Cenarios!AT51))))*12</f>
        <v>26855.681570611199</v>
      </c>
      <c r="Z99" s="141">
        <f>(IF($B$3=Base_Cenarios!$A$3,Base_Cenarios!O51,(IF('Cenario_B.3.3'!$B$3=Base_Cenarios!$Q$3,Base_Cenarios!AE51,Base_Cenarios!AU51))))*12</f>
        <v>30615.476990496765</v>
      </c>
      <c r="AA99" s="150">
        <f>IF($B$4=Base_Cenarios!$AW$5,Base_Cenarios!AX$5,(IF('Cenario_B.3.3'!$B$4=Base_Cenarios!$AW$6,Base_Cenarios!AX$6,Base_Cenarios!AX$7)))</f>
        <v>0.15</v>
      </c>
      <c r="AB99" s="150">
        <f>IF($B$4=Base_Cenarios!$AW$5,Base_Cenarios!AY$5,(IF('Cenario_B.3.3'!$B$4=Base_Cenarios!$AW$6,Base_Cenarios!AY$6,Base_Cenarios!AY$7)))</f>
        <v>0.15584999999999999</v>
      </c>
      <c r="AC99" s="150">
        <f>IF($B$4=Base_Cenarios!$AW$5,Base_Cenarios!AZ$5,(IF('Cenario_B.3.3'!$B$4=Base_Cenarios!$AW$6,Base_Cenarios!AZ$6,Base_Cenarios!AZ$7)))</f>
        <v>0.16192814999999999</v>
      </c>
      <c r="AD99" s="150">
        <f>IF($B$4=Base_Cenarios!$AW$5,Base_Cenarios!BA$5,(IF('Cenario_B.3.3'!$B$4=Base_Cenarios!$AW$6,Base_Cenarios!BA$6,Base_Cenarios!BA$7)))</f>
        <v>0.16824334785</v>
      </c>
      <c r="AE99" s="149">
        <v>1</v>
      </c>
      <c r="AF99" s="118">
        <f t="shared" si="39"/>
        <v>9698043.1699084919</v>
      </c>
      <c r="AG99" s="118">
        <f t="shared" si="39"/>
        <v>8665589.4940400347</v>
      </c>
      <c r="AH99" s="118">
        <f t="shared" si="39"/>
        <v>6842696.0880737742</v>
      </c>
      <c r="AI99" s="118">
        <f t="shared" si="39"/>
        <v>5261075.3142764019</v>
      </c>
      <c r="AJ99" s="118">
        <f>IF(K99&gt;0,(K99-O99)*S99*(B99/K99),0)</f>
        <v>1939608.6339816982</v>
      </c>
      <c r="AK99" s="118">
        <f t="shared" si="40"/>
        <v>1733117.8988080071</v>
      </c>
      <c r="AL99" s="118">
        <f t="shared" si="40"/>
        <v>1368539.2176147548</v>
      </c>
      <c r="AM99" s="118">
        <f t="shared" si="40"/>
        <v>1052215.06285528</v>
      </c>
      <c r="AN99" s="118">
        <f t="shared" si="44"/>
        <v>3585.2191487999999</v>
      </c>
      <c r="AO99" s="118">
        <f t="shared" si="41"/>
        <v>3948.5452573393914</v>
      </c>
      <c r="AP99" s="118">
        <f t="shared" si="41"/>
        <v>4348.6908337181658</v>
      </c>
      <c r="AQ99" s="118">
        <f t="shared" si="41"/>
        <v>5150.8503449058189</v>
      </c>
      <c r="AR99" s="118">
        <f t="shared" si="42"/>
        <v>11641237.023038991</v>
      </c>
      <c r="AS99" s="118">
        <f t="shared" si="42"/>
        <v>10402655.938105382</v>
      </c>
      <c r="AT99" s="118">
        <f t="shared" si="42"/>
        <v>8215583.9965222478</v>
      </c>
      <c r="AU99" s="118">
        <f t="shared" si="42"/>
        <v>6318441.2274765875</v>
      </c>
    </row>
    <row r="100" spans="1:47">
      <c r="A100" s="87" t="s">
        <v>15</v>
      </c>
      <c r="B100" s="111">
        <f>(IF($B$3=Base_Cenarios!$A$3,Base_Cenarios!G52,(IF('Cenario_B.3.3'!$B$3=Base_Cenarios!$Q$3,Base_Cenarios!W52,Base_Cenarios!AM52))))*12.1667</f>
        <v>0</v>
      </c>
      <c r="C100" s="111">
        <f>(IF($B$3=Base_Cenarios!$A$3,Base_Cenarios!H52,(IF('Cenario_B.3.3'!$B$3=Base_Cenarios!$Q$3,Base_Cenarios!X52,Base_Cenarios!AN52))))*12.1667</f>
        <v>0</v>
      </c>
      <c r="D100" s="111">
        <f>(IF($B$3=Base_Cenarios!$A$3,Base_Cenarios!I52,(IF('Cenario_B.3.3'!$B$3=Base_Cenarios!$Q$3,Base_Cenarios!Y52,Base_Cenarios!AO52))))*12.1667</f>
        <v>0</v>
      </c>
      <c r="E100" s="111">
        <f>(IF($B$3=Base_Cenarios!$A$3,Base_Cenarios!J52,(IF('Cenario_B.3.3'!$B$3=Base_Cenarios!$Q$3,Base_Cenarios!Z52,Base_Cenarios!AP52))))*12.1667</f>
        <v>0</v>
      </c>
      <c r="F100" s="112">
        <v>1</v>
      </c>
      <c r="G100" s="114">
        <f>IF($B$4=Base_Cenarios!$AW$5,Base_Cenarios!AX$5,(IF('Cenario_B.3.3'!$B$4=Base_Cenarios!$AW$6,Base_Cenarios!AX$6,Base_Cenarios!AX$7)))</f>
        <v>0.15</v>
      </c>
      <c r="H100" s="114">
        <f>IF($B$4=Base_Cenarios!$AW$5,Base_Cenarios!AY$5,(IF('Cenario_B.3.3'!$B$4=Base_Cenarios!$AW$6,Base_Cenarios!AY$6,Base_Cenarios!AY$7)))</f>
        <v>0.15584999999999999</v>
      </c>
      <c r="I100" s="114">
        <f>IF($B$4=Base_Cenarios!$AW$5,Base_Cenarios!AZ$5,(IF('Cenario_B.3.3'!$B$4=Base_Cenarios!$AW$6,Base_Cenarios!AZ$6,Base_Cenarios!AZ$7)))</f>
        <v>0.16192814999999999</v>
      </c>
      <c r="J100" s="114">
        <f>IF($B$4=Base_Cenarios!$AW$5,Base_Cenarios!BA$5,(IF('Cenario_B.3.3'!$B$4=Base_Cenarios!$AW$6,Base_Cenarios!BA$6,Base_Cenarios!BA$7)))</f>
        <v>0.16824334785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IF($B$4=Base_Cenarios!$AW$5,Base_Cenarios!AX$5,(IF('Cenario_B.3.3'!$B$4=Base_Cenarios!$AW$6,Base_Cenarios!AX$6,Base_Cenarios!AX$7)))</f>
        <v>0.15</v>
      </c>
      <c r="T100" s="116">
        <f>IF($B$4=Base_Cenarios!$AW$5,Base_Cenarios!AY$5,(IF('Cenario_B.3.3'!$B$4=Base_Cenarios!$AW$6,Base_Cenarios!AY$6,Base_Cenarios!AY$7)))</f>
        <v>0.15584999999999999</v>
      </c>
      <c r="U100" s="116">
        <f>IF($B$4=Base_Cenarios!$AW$5,Base_Cenarios!AZ$5,(IF('Cenario_B.3.3'!$B$4=Base_Cenarios!$AW$6,Base_Cenarios!AZ$6,Base_Cenarios!AZ$7)))</f>
        <v>0.16192814999999999</v>
      </c>
      <c r="V100" s="116">
        <f>IF($B$4=Base_Cenarios!$AW$5,Base_Cenarios!BA$5,(IF('Cenario_B.3.3'!$B$4=Base_Cenarios!$AW$6,Base_Cenarios!BA$6,Base_Cenarios!BA$7)))</f>
        <v>0.16824334785</v>
      </c>
      <c r="W100" s="141">
        <f>(IF($B$3=Base_Cenarios!$A$3,Base_Cenarios!L52,(IF('Cenario_B.3.3'!$B$3=Base_Cenarios!$Q$3,Base_Cenarios!AB52,Base_Cenarios!AR52))))*12</f>
        <v>0</v>
      </c>
      <c r="X100" s="141">
        <f>(IF($B$3=Base_Cenarios!$A$3,Base_Cenarios!M52,(IF('Cenario_B.3.3'!$B$3=Base_Cenarios!$Q$3,Base_Cenarios!AC52,Base_Cenarios!AS52))))*12</f>
        <v>0</v>
      </c>
      <c r="Y100" s="141">
        <f>(IF($B$3=Base_Cenarios!$A$3,Base_Cenarios!N52,(IF('Cenario_B.3.3'!$B$3=Base_Cenarios!$Q$3,Base_Cenarios!AD52,Base_Cenarios!AT52))))*12</f>
        <v>0</v>
      </c>
      <c r="Z100" s="141">
        <f>(IF($B$3=Base_Cenarios!$A$3,Base_Cenarios!O52,(IF('Cenario_B.3.3'!$B$3=Base_Cenarios!$Q$3,Base_Cenarios!AE52,Base_Cenarios!AU52))))*12</f>
        <v>0</v>
      </c>
      <c r="AA100" s="150">
        <f>IF($B$4=Base_Cenarios!$AW$5,Base_Cenarios!AX$5,(IF('Cenario_B.3.3'!$B$4=Base_Cenarios!$AW$6,Base_Cenarios!AX$6,Base_Cenarios!AX$7)))</f>
        <v>0.15</v>
      </c>
      <c r="AB100" s="150">
        <f>IF($B$4=Base_Cenarios!$AW$5,Base_Cenarios!AY$5,(IF('Cenario_B.3.3'!$B$4=Base_Cenarios!$AW$6,Base_Cenarios!AY$6,Base_Cenarios!AY$7)))</f>
        <v>0.15584999999999999</v>
      </c>
      <c r="AC100" s="150">
        <f>IF($B$4=Base_Cenarios!$AW$5,Base_Cenarios!AZ$5,(IF('Cenario_B.3.3'!$B$4=Base_Cenarios!$AW$6,Base_Cenarios!AZ$6,Base_Cenarios!AZ$7)))</f>
        <v>0.16192814999999999</v>
      </c>
      <c r="AD100" s="150">
        <f>IF($B$4=Base_Cenarios!$AW$5,Base_Cenarios!BA$5,(IF('Cenario_B.3.3'!$B$4=Base_Cenarios!$AW$6,Base_Cenarios!BA$6,Base_Cenarios!BA$7)))</f>
        <v>0.16824334785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(IF($B$3=Base_Cenarios!$A$3,Base_Cenarios!G53,(IF('Cenario_B.3.3'!$B$3=Base_Cenarios!$Q$3,Base_Cenarios!W53,Base_Cenarios!AM53))))*12.1667</f>
        <v>0</v>
      </c>
      <c r="C101" s="111">
        <f>(IF($B$3=Base_Cenarios!$A$3,Base_Cenarios!H53,(IF('Cenario_B.3.3'!$B$3=Base_Cenarios!$Q$3,Base_Cenarios!X53,Base_Cenarios!AN53))))*12.1667</f>
        <v>0</v>
      </c>
      <c r="D101" s="111">
        <f>(IF($B$3=Base_Cenarios!$A$3,Base_Cenarios!I53,(IF('Cenario_B.3.3'!$B$3=Base_Cenarios!$Q$3,Base_Cenarios!Y53,Base_Cenarios!AO53))))*12.1667</f>
        <v>0</v>
      </c>
      <c r="E101" s="111">
        <f>(IF($B$3=Base_Cenarios!$A$3,Base_Cenarios!J53,(IF('Cenario_B.3.3'!$B$3=Base_Cenarios!$Q$3,Base_Cenarios!Z53,Base_Cenarios!AP53))))*12.1667</f>
        <v>0</v>
      </c>
      <c r="F101" s="112">
        <v>1</v>
      </c>
      <c r="G101" s="114">
        <f>IF($B$4=Base_Cenarios!$AW$5,Base_Cenarios!AX$5,(IF('Cenario_B.3.3'!$B$4=Base_Cenarios!$AW$6,Base_Cenarios!AX$6,Base_Cenarios!AX$7)))</f>
        <v>0.15</v>
      </c>
      <c r="H101" s="114">
        <f>IF($B$4=Base_Cenarios!$AW$5,Base_Cenarios!AY$5,(IF('Cenario_B.3.3'!$B$4=Base_Cenarios!$AW$6,Base_Cenarios!AY$6,Base_Cenarios!AY$7)))</f>
        <v>0.15584999999999999</v>
      </c>
      <c r="I101" s="114">
        <f>IF($B$4=Base_Cenarios!$AW$5,Base_Cenarios!AZ$5,(IF('Cenario_B.3.3'!$B$4=Base_Cenarios!$AW$6,Base_Cenarios!AZ$6,Base_Cenarios!AZ$7)))</f>
        <v>0.16192814999999999</v>
      </c>
      <c r="J101" s="114">
        <f>IF($B$4=Base_Cenarios!$AW$5,Base_Cenarios!BA$5,(IF('Cenario_B.3.3'!$B$4=Base_Cenarios!$AW$6,Base_Cenarios!BA$6,Base_Cenarios!BA$7)))</f>
        <v>0.16824334785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IF($B$4=Base_Cenarios!$AW$5,Base_Cenarios!AX$5,(IF('Cenario_B.3.3'!$B$4=Base_Cenarios!$AW$6,Base_Cenarios!AX$6,Base_Cenarios!AX$7)))</f>
        <v>0.15</v>
      </c>
      <c r="T101" s="116">
        <f>IF($B$4=Base_Cenarios!$AW$5,Base_Cenarios!AY$5,(IF('Cenario_B.3.3'!$B$4=Base_Cenarios!$AW$6,Base_Cenarios!AY$6,Base_Cenarios!AY$7)))</f>
        <v>0.15584999999999999</v>
      </c>
      <c r="U101" s="116">
        <f>IF($B$4=Base_Cenarios!$AW$5,Base_Cenarios!AZ$5,(IF('Cenario_B.3.3'!$B$4=Base_Cenarios!$AW$6,Base_Cenarios!AZ$6,Base_Cenarios!AZ$7)))</f>
        <v>0.16192814999999999</v>
      </c>
      <c r="V101" s="116">
        <f>IF($B$4=Base_Cenarios!$AW$5,Base_Cenarios!BA$5,(IF('Cenario_B.3.3'!$B$4=Base_Cenarios!$AW$6,Base_Cenarios!BA$6,Base_Cenarios!BA$7)))</f>
        <v>0.16824334785</v>
      </c>
      <c r="W101" s="141">
        <f>(IF($B$3=Base_Cenarios!$A$3,Base_Cenarios!L53,(IF('Cenario_B.3.3'!$B$3=Base_Cenarios!$Q$3,Base_Cenarios!AB53,Base_Cenarios!AR53))))*12</f>
        <v>0</v>
      </c>
      <c r="X101" s="141">
        <f>(IF($B$3=Base_Cenarios!$A$3,Base_Cenarios!M53,(IF('Cenario_B.3.3'!$B$3=Base_Cenarios!$Q$3,Base_Cenarios!AC53,Base_Cenarios!AS53))))*12</f>
        <v>0</v>
      </c>
      <c r="Y101" s="141">
        <f>(IF($B$3=Base_Cenarios!$A$3,Base_Cenarios!N53,(IF('Cenario_B.3.3'!$B$3=Base_Cenarios!$Q$3,Base_Cenarios!AD53,Base_Cenarios!AT53))))*12</f>
        <v>0</v>
      </c>
      <c r="Z101" s="141">
        <f>(IF($B$3=Base_Cenarios!$A$3,Base_Cenarios!O53,(IF('Cenario_B.3.3'!$B$3=Base_Cenarios!$Q$3,Base_Cenarios!AE53,Base_Cenarios!AU53))))*12</f>
        <v>0</v>
      </c>
      <c r="AA101" s="150">
        <f>IF($B$4=Base_Cenarios!$AW$5,Base_Cenarios!AX$5,(IF('Cenario_B.3.3'!$B$4=Base_Cenarios!$AW$6,Base_Cenarios!AX$6,Base_Cenarios!AX$7)))</f>
        <v>0.15</v>
      </c>
      <c r="AB101" s="150">
        <f>IF($B$4=Base_Cenarios!$AW$5,Base_Cenarios!AY$5,(IF('Cenario_B.3.3'!$B$4=Base_Cenarios!$AW$6,Base_Cenarios!AY$6,Base_Cenarios!AY$7)))</f>
        <v>0.15584999999999999</v>
      </c>
      <c r="AC101" s="150">
        <f>IF($B$4=Base_Cenarios!$AW$5,Base_Cenarios!AZ$5,(IF('Cenario_B.3.3'!$B$4=Base_Cenarios!$AW$6,Base_Cenarios!AZ$6,Base_Cenarios!AZ$7)))</f>
        <v>0.16192814999999999</v>
      </c>
      <c r="AD101" s="150">
        <f>IF($B$4=Base_Cenarios!$AW$5,Base_Cenarios!BA$5,(IF('Cenario_B.3.3'!$B$4=Base_Cenarios!$AW$6,Base_Cenarios!BA$6,Base_Cenarios!BA$7)))</f>
        <v>0.16824334785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9698043.1699084919</v>
      </c>
      <c r="AH102" s="132">
        <f t="shared" si="46"/>
        <v>8665589.4940400347</v>
      </c>
      <c r="AI102" s="132">
        <f t="shared" si="46"/>
        <v>6842696.0880737742</v>
      </c>
      <c r="AJ102" s="132">
        <f t="shared" si="46"/>
        <v>5261075.3142764019</v>
      </c>
      <c r="AK102" s="132">
        <f t="shared" si="46"/>
        <v>1939608.6339816982</v>
      </c>
      <c r="AL102" s="132">
        <f t="shared" si="46"/>
        <v>1733117.8988080071</v>
      </c>
      <c r="AM102" s="132">
        <f t="shared" si="46"/>
        <v>1368539.2176147548</v>
      </c>
      <c r="AN102" s="132">
        <f t="shared" si="46"/>
        <v>1052215.06285528</v>
      </c>
      <c r="AO102" s="132">
        <f t="shared" si="46"/>
        <v>3585.2191487999999</v>
      </c>
      <c r="AP102" s="132">
        <f t="shared" si="46"/>
        <v>3948.5452573393914</v>
      </c>
      <c r="AQ102" s="132">
        <f t="shared" si="46"/>
        <v>4348.6908337181658</v>
      </c>
      <c r="AR102" s="132">
        <f t="shared" si="46"/>
        <v>5150.8503449058189</v>
      </c>
      <c r="AS102" s="132">
        <f t="shared" si="46"/>
        <v>11641237.023038991</v>
      </c>
      <c r="AT102" s="132">
        <f t="shared" si="46"/>
        <v>10402655.938105382</v>
      </c>
      <c r="AU102" s="132">
        <f t="shared" si="46"/>
        <v>8215583.9965222478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type="list" allowBlank="1" showInputMessage="1" showErrorMessage="1" sqref="E3:F3" xr:uid="{80B24E39-35B4-4926-BD07-E92C504FEA72}">
      <formula1>"Cenário 1,Cenário 2,Cenário 3"</formula1>
    </dataValidation>
    <dataValidation type="list" allowBlank="1" showInputMessage="1" showErrorMessage="1" sqref="B4:D4" xr:uid="{4E033F50-A47A-4672-993B-9F3F670C8B83}">
      <formula1>"PPU 1,PPU 2,PPU 3"</formula1>
    </dataValidation>
    <dataValidation type="list" allowBlank="1" showInputMessage="1" showErrorMessage="1" sqref="B3:D3" xr:uid="{C2425772-2CAD-407B-B338-F341E5572B56}">
      <formula1>"Situação 1,Situação 2,Situação 3"</formula1>
    </dataValidation>
    <dataValidation showDropDown="1" showInputMessage="1" showErrorMessage="1" sqref="E4:G4" xr:uid="{C73D10B9-5E7C-4A66-B674-03203BD37495}"/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B131-1BE9-4A20-83EB-758D6C49BDB3}">
  <dimension ref="A1:I26"/>
  <sheetViews>
    <sheetView topLeftCell="A4" workbookViewId="0">
      <selection activeCell="H26" sqref="H26"/>
    </sheetView>
  </sheetViews>
  <sheetFormatPr defaultColWidth="9.125" defaultRowHeight="12.75"/>
  <cols>
    <col min="1" max="1" width="20.875" style="1" bestFit="1" customWidth="1"/>
    <col min="2" max="2" width="20.25" style="1" bestFit="1" customWidth="1"/>
    <col min="3" max="3" width="19.25" style="1" customWidth="1"/>
    <col min="4" max="4" width="23.375" style="1" bestFit="1" customWidth="1"/>
    <col min="5" max="5" width="21.75" style="1" bestFit="1" customWidth="1"/>
    <col min="6" max="6" width="19.625" style="1" bestFit="1" customWidth="1"/>
    <col min="7" max="7" width="9.125" style="1"/>
    <col min="8" max="8" width="20.125" style="1" bestFit="1" customWidth="1"/>
    <col min="9" max="9" width="16.75" style="1" bestFit="1" customWidth="1"/>
    <col min="10" max="16384" width="9.125" style="1"/>
  </cols>
  <sheetData>
    <row r="1" spans="1:9" ht="15.75">
      <c r="A1" s="232" t="s">
        <v>32</v>
      </c>
      <c r="B1" s="233"/>
      <c r="C1" s="233"/>
      <c r="D1" s="233"/>
      <c r="E1" s="233"/>
      <c r="F1" s="233"/>
      <c r="G1" s="233"/>
      <c r="H1" s="233"/>
      <c r="I1" s="234"/>
    </row>
    <row r="2" spans="1:9">
      <c r="A2" s="58"/>
      <c r="I2" s="59"/>
    </row>
    <row r="3" spans="1:9">
      <c r="A3" s="60" t="s">
        <v>18</v>
      </c>
      <c r="I3" s="59"/>
    </row>
    <row r="4" spans="1:9">
      <c r="A4" s="230" t="s">
        <v>0</v>
      </c>
      <c r="B4" s="75" t="s">
        <v>1</v>
      </c>
      <c r="C4" s="76" t="s">
        <v>2</v>
      </c>
      <c r="D4" s="78" t="s">
        <v>3</v>
      </c>
      <c r="E4" s="80" t="s">
        <v>4</v>
      </c>
      <c r="F4" s="81" t="s">
        <v>5</v>
      </c>
      <c r="I4" s="59"/>
    </row>
    <row r="5" spans="1:9" ht="70.5" customHeight="1">
      <c r="A5" s="230"/>
      <c r="B5" s="74" t="s">
        <v>6</v>
      </c>
      <c r="C5" s="77" t="s">
        <v>7</v>
      </c>
      <c r="D5" s="53" t="s">
        <v>8</v>
      </c>
      <c r="E5" s="79" t="s">
        <v>9</v>
      </c>
      <c r="F5" s="82" t="s">
        <v>10</v>
      </c>
      <c r="I5" s="59"/>
    </row>
    <row r="6" spans="1:9">
      <c r="A6" s="61" t="s">
        <v>11</v>
      </c>
      <c r="B6" s="54">
        <v>1485358.62</v>
      </c>
      <c r="C6" s="54">
        <v>9000</v>
      </c>
      <c r="D6" s="54">
        <v>339637000</v>
      </c>
      <c r="E6" s="54">
        <v>13339000</v>
      </c>
      <c r="F6" s="55">
        <v>0</v>
      </c>
      <c r="I6" s="59"/>
    </row>
    <row r="7" spans="1:9">
      <c r="A7" s="61" t="s">
        <v>12</v>
      </c>
      <c r="B7" s="54">
        <v>14322827.08</v>
      </c>
      <c r="C7" s="54">
        <v>0</v>
      </c>
      <c r="D7" s="54">
        <v>1173402000</v>
      </c>
      <c r="E7" s="54">
        <v>13479000</v>
      </c>
      <c r="F7" s="55">
        <v>0</v>
      </c>
      <c r="I7" s="59"/>
    </row>
    <row r="8" spans="1:9">
      <c r="A8" s="61" t="s">
        <v>13</v>
      </c>
      <c r="B8" s="54">
        <v>0</v>
      </c>
      <c r="C8" s="54">
        <v>12000</v>
      </c>
      <c r="D8" s="54">
        <v>15761000</v>
      </c>
      <c r="E8" s="54">
        <v>21308000</v>
      </c>
      <c r="F8" s="55">
        <v>0</v>
      </c>
      <c r="H8" s="84">
        <v>2683571000</v>
      </c>
      <c r="I8" s="83" t="s">
        <v>19</v>
      </c>
    </row>
    <row r="9" spans="1:9">
      <c r="A9" s="61" t="s">
        <v>14</v>
      </c>
      <c r="B9" s="54">
        <v>81249952.609999999</v>
      </c>
      <c r="C9" s="54">
        <v>85000</v>
      </c>
      <c r="D9" s="54">
        <v>5538025000</v>
      </c>
      <c r="E9" s="54">
        <v>75525000</v>
      </c>
      <c r="F9" s="55">
        <f>H9+H8</f>
        <v>2766167000</v>
      </c>
      <c r="H9" s="85">
        <v>82596000</v>
      </c>
      <c r="I9" s="83" t="s">
        <v>20</v>
      </c>
    </row>
    <row r="10" spans="1:9">
      <c r="A10" s="61" t="s">
        <v>15</v>
      </c>
      <c r="B10" s="54">
        <v>2218025.38</v>
      </c>
      <c r="C10" s="54">
        <v>991000</v>
      </c>
      <c r="D10" s="54">
        <v>768817000</v>
      </c>
      <c r="E10" s="54">
        <v>130267000</v>
      </c>
      <c r="F10" s="55">
        <v>0</v>
      </c>
      <c r="I10" s="59"/>
    </row>
    <row r="11" spans="1:9">
      <c r="A11" s="61" t="s">
        <v>16</v>
      </c>
      <c r="B11" s="54">
        <v>47117751.399999999</v>
      </c>
      <c r="C11" s="54">
        <v>0</v>
      </c>
      <c r="D11" s="54">
        <v>4259841000</v>
      </c>
      <c r="E11" s="54">
        <v>14234000</v>
      </c>
      <c r="F11" s="55">
        <v>0</v>
      </c>
      <c r="I11" s="59"/>
    </row>
    <row r="12" spans="1:9">
      <c r="A12" s="58"/>
      <c r="I12" s="59"/>
    </row>
    <row r="13" spans="1:9">
      <c r="A13" s="60" t="s">
        <v>21</v>
      </c>
      <c r="I13" s="59"/>
    </row>
    <row r="14" spans="1:9">
      <c r="A14" s="230" t="s">
        <v>22</v>
      </c>
      <c r="B14" s="52" t="s">
        <v>23</v>
      </c>
      <c r="C14" s="52" t="s">
        <v>24</v>
      </c>
      <c r="D14" s="52" t="s">
        <v>25</v>
      </c>
      <c r="E14" s="52" t="s">
        <v>25</v>
      </c>
      <c r="F14" s="52" t="s">
        <v>23</v>
      </c>
      <c r="I14" s="59"/>
    </row>
    <row r="15" spans="1:9">
      <c r="A15" s="230"/>
      <c r="B15" s="56">
        <v>4.6199999999999998E-2</v>
      </c>
      <c r="C15" s="56">
        <v>0.37785111859357501</v>
      </c>
      <c r="D15" s="56">
        <v>0.10677498000000001</v>
      </c>
      <c r="E15" s="56">
        <v>0.10677498000000001</v>
      </c>
      <c r="F15" s="56">
        <v>4.6199999999999998E-2</v>
      </c>
      <c r="I15" s="59"/>
    </row>
    <row r="16" spans="1:9">
      <c r="A16" s="58"/>
      <c r="I16" s="59"/>
    </row>
    <row r="17" spans="1:9">
      <c r="A17" s="60" t="s">
        <v>33</v>
      </c>
      <c r="I17" s="59"/>
    </row>
    <row r="18" spans="1:9">
      <c r="A18" s="231" t="s">
        <v>26</v>
      </c>
      <c r="B18" s="75" t="s">
        <v>1</v>
      </c>
      <c r="C18" s="76" t="s">
        <v>2</v>
      </c>
      <c r="D18" s="78" t="s">
        <v>3</v>
      </c>
      <c r="E18" s="80" t="s">
        <v>4</v>
      </c>
      <c r="F18" s="81" t="s">
        <v>5</v>
      </c>
      <c r="I18" s="59"/>
    </row>
    <row r="19" spans="1:9" ht="75.75" customHeight="1">
      <c r="A19" s="231"/>
      <c r="B19" s="74" t="s">
        <v>27</v>
      </c>
      <c r="C19" s="77" t="s">
        <v>28</v>
      </c>
      <c r="D19" s="53" t="s">
        <v>29</v>
      </c>
      <c r="E19" s="79" t="s">
        <v>30</v>
      </c>
      <c r="F19" s="82" t="s">
        <v>31</v>
      </c>
      <c r="I19" s="59"/>
    </row>
    <row r="20" spans="1:9">
      <c r="A20" s="62" t="s">
        <v>11</v>
      </c>
      <c r="B20" s="57">
        <f t="shared" ref="B20:F25" si="0">(B$15+1)*B6</f>
        <v>1553982.1882440001</v>
      </c>
      <c r="C20" s="57">
        <f t="shared" si="0"/>
        <v>12400.660067342176</v>
      </c>
      <c r="D20" s="57">
        <f t="shared" si="0"/>
        <v>375901733.88225996</v>
      </c>
      <c r="E20" s="57">
        <f t="shared" si="0"/>
        <v>14763271.458219999</v>
      </c>
      <c r="F20" s="57">
        <f t="shared" si="0"/>
        <v>0</v>
      </c>
      <c r="I20" s="59"/>
    </row>
    <row r="21" spans="1:9">
      <c r="A21" s="62" t="s">
        <v>12</v>
      </c>
      <c r="B21" s="57">
        <f t="shared" si="0"/>
        <v>14984541.691096</v>
      </c>
      <c r="C21" s="57">
        <f t="shared" si="0"/>
        <v>0</v>
      </c>
      <c r="D21" s="57">
        <f t="shared" si="0"/>
        <v>1298691975.08196</v>
      </c>
      <c r="E21" s="57">
        <f t="shared" si="0"/>
        <v>14918219.955419999</v>
      </c>
      <c r="F21" s="57">
        <f t="shared" si="0"/>
        <v>0</v>
      </c>
      <c r="I21" s="59"/>
    </row>
    <row r="22" spans="1:9">
      <c r="A22" s="62" t="s">
        <v>13</v>
      </c>
      <c r="B22" s="57">
        <f t="shared" si="0"/>
        <v>0</v>
      </c>
      <c r="C22" s="57">
        <f t="shared" si="0"/>
        <v>16534.213423122903</v>
      </c>
      <c r="D22" s="57">
        <f t="shared" si="0"/>
        <v>17443880.45978</v>
      </c>
      <c r="E22" s="57">
        <f t="shared" si="0"/>
        <v>23583161.273839999</v>
      </c>
      <c r="F22" s="57">
        <f t="shared" si="0"/>
        <v>0</v>
      </c>
      <c r="I22" s="59"/>
    </row>
    <row r="23" spans="1:9">
      <c r="A23" s="62" t="s">
        <v>14</v>
      </c>
      <c r="B23" s="57">
        <f t="shared" si="0"/>
        <v>85003700.420581996</v>
      </c>
      <c r="C23" s="57">
        <f t="shared" si="0"/>
        <v>117117.34508045389</v>
      </c>
      <c r="D23" s="57">
        <f t="shared" si="0"/>
        <v>6129347508.6145</v>
      </c>
      <c r="E23" s="57">
        <f t="shared" si="0"/>
        <v>83589180.364500001</v>
      </c>
      <c r="F23" s="57">
        <f t="shared" si="0"/>
        <v>2893963915.4000001</v>
      </c>
      <c r="I23" s="59"/>
    </row>
    <row r="24" spans="1:9">
      <c r="A24" s="62" t="s">
        <v>15</v>
      </c>
      <c r="B24" s="57">
        <v>2218025.38</v>
      </c>
      <c r="C24" s="57">
        <f t="shared" si="0"/>
        <v>1365450.458526233</v>
      </c>
      <c r="D24" s="57">
        <f t="shared" si="0"/>
        <v>850907419.79865992</v>
      </c>
      <c r="E24" s="57">
        <f t="shared" si="0"/>
        <v>144176256.31966001</v>
      </c>
      <c r="F24" s="57">
        <f t="shared" si="0"/>
        <v>0</v>
      </c>
      <c r="I24" s="59"/>
    </row>
    <row r="25" spans="1:9">
      <c r="A25" s="62" t="s">
        <v>16</v>
      </c>
      <c r="B25" s="57">
        <f t="shared" si="0"/>
        <v>49294591.514679998</v>
      </c>
      <c r="C25" s="57">
        <f t="shared" si="0"/>
        <v>0</v>
      </c>
      <c r="D25" s="57">
        <f t="shared" si="0"/>
        <v>4714685437.5781803</v>
      </c>
      <c r="E25" s="57">
        <f t="shared" si="0"/>
        <v>15753835.06532</v>
      </c>
      <c r="F25" s="57">
        <f t="shared" si="0"/>
        <v>0</v>
      </c>
      <c r="I25" s="59"/>
    </row>
    <row r="26" spans="1:9" ht="13.5" thickBot="1">
      <c r="A26" s="63" t="s">
        <v>17</v>
      </c>
      <c r="B26" s="64">
        <f>SUM(B20:B25)</f>
        <v>153054841.19460198</v>
      </c>
      <c r="C26" s="64">
        <f t="shared" ref="C26:F26" si="1">SUM(C20:C25)</f>
        <v>1511502.677097152</v>
      </c>
      <c r="D26" s="64">
        <f t="shared" si="1"/>
        <v>13386977955.41534</v>
      </c>
      <c r="E26" s="64">
        <f t="shared" si="1"/>
        <v>296783924.43696004</v>
      </c>
      <c r="F26" s="64">
        <f t="shared" si="1"/>
        <v>2893963915.4000001</v>
      </c>
      <c r="G26" s="65"/>
      <c r="H26" s="65"/>
      <c r="I26" s="66"/>
    </row>
  </sheetData>
  <mergeCells count="4">
    <mergeCell ref="A4:A5"/>
    <mergeCell ref="A14:A15"/>
    <mergeCell ref="A18:A19"/>
    <mergeCell ref="A1:I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60DD-3CDB-40BF-9F6A-83714E3E8519}">
  <dimension ref="A1:U23"/>
  <sheetViews>
    <sheetView zoomScale="90" zoomScaleNormal="90" workbookViewId="0">
      <selection activeCell="C15" sqref="C15"/>
    </sheetView>
  </sheetViews>
  <sheetFormatPr defaultColWidth="9.125" defaultRowHeight="12"/>
  <cols>
    <col min="1" max="1" width="18.75" style="2" bestFit="1" customWidth="1"/>
    <col min="2" max="2" width="17.25" style="2" bestFit="1" customWidth="1"/>
    <col min="3" max="5" width="17.375" style="2" bestFit="1" customWidth="1"/>
    <col min="6" max="9" width="15.25" style="2" bestFit="1" customWidth="1"/>
    <col min="10" max="12" width="19.75" style="2" bestFit="1" customWidth="1"/>
    <col min="13" max="13" width="19.875" style="2" bestFit="1" customWidth="1"/>
    <col min="14" max="14" width="17.25" style="2" bestFit="1" customWidth="1"/>
    <col min="15" max="17" width="17.375" style="2" bestFit="1" customWidth="1"/>
    <col min="18" max="21" width="18.875" style="2" bestFit="1" customWidth="1"/>
    <col min="22" max="16384" width="9.125" style="2"/>
  </cols>
  <sheetData>
    <row r="1" spans="1:21">
      <c r="A1" s="238" t="s">
        <v>102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3" spans="1:21">
      <c r="A3" s="239" t="s">
        <v>94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</row>
    <row r="4" spans="1:21">
      <c r="A4" s="240" t="s">
        <v>41</v>
      </c>
      <c r="B4" s="224" t="s">
        <v>38</v>
      </c>
      <c r="C4" s="224"/>
      <c r="D4" s="224"/>
      <c r="E4" s="224"/>
      <c r="F4" s="225" t="s">
        <v>39</v>
      </c>
      <c r="G4" s="225"/>
      <c r="H4" s="225"/>
      <c r="I4" s="225"/>
      <c r="J4" s="226" t="s">
        <v>3</v>
      </c>
      <c r="K4" s="226"/>
      <c r="L4" s="226"/>
      <c r="M4" s="226"/>
      <c r="N4" s="227" t="s">
        <v>4</v>
      </c>
      <c r="O4" s="227"/>
      <c r="P4" s="227"/>
      <c r="Q4" s="227"/>
      <c r="R4" s="228" t="s">
        <v>40</v>
      </c>
      <c r="S4" s="228"/>
      <c r="T4" s="228"/>
      <c r="U4" s="228"/>
    </row>
    <row r="5" spans="1:21">
      <c r="A5" s="241"/>
      <c r="B5" s="27">
        <v>2023</v>
      </c>
      <c r="C5" s="27">
        <v>2028</v>
      </c>
      <c r="D5" s="27">
        <v>2033</v>
      </c>
      <c r="E5" s="27">
        <v>2043</v>
      </c>
      <c r="F5" s="67">
        <v>2023</v>
      </c>
      <c r="G5" s="67">
        <v>2028</v>
      </c>
      <c r="H5" s="67">
        <v>2033</v>
      </c>
      <c r="I5" s="67">
        <v>2043</v>
      </c>
      <c r="J5" s="68">
        <v>2023</v>
      </c>
      <c r="K5" s="68">
        <v>2028</v>
      </c>
      <c r="L5" s="68">
        <v>2033</v>
      </c>
      <c r="M5" s="68">
        <v>2043</v>
      </c>
      <c r="N5" s="69">
        <v>2023</v>
      </c>
      <c r="O5" s="69">
        <v>2028</v>
      </c>
      <c r="P5" s="69">
        <v>2033</v>
      </c>
      <c r="Q5" s="69">
        <v>2043</v>
      </c>
      <c r="R5" s="70">
        <v>2023</v>
      </c>
      <c r="S5" s="70">
        <v>2028</v>
      </c>
      <c r="T5" s="70">
        <v>2033</v>
      </c>
      <c r="U5" s="70">
        <v>2043</v>
      </c>
    </row>
    <row r="6" spans="1:21">
      <c r="A6" s="25" t="s">
        <v>11</v>
      </c>
      <c r="B6" s="28">
        <f>Renda_Atual!B20</f>
        <v>1553982.1882440001</v>
      </c>
      <c r="C6" s="28">
        <f t="shared" ref="C6:E11" si="0">B6+B6*B$19</f>
        <v>1926471.718766087</v>
      </c>
      <c r="D6" s="28">
        <f t="shared" si="0"/>
        <v>2356845.5007384308</v>
      </c>
      <c r="E6" s="28">
        <f t="shared" si="0"/>
        <v>3327394.4779425166</v>
      </c>
      <c r="F6" s="28">
        <f>Renda_Atual!C20</f>
        <v>12400.660067342176</v>
      </c>
      <c r="G6" s="28">
        <f t="shared" ref="G6:I11" si="1">F6+F6* B$20</f>
        <v>14260.759077443503</v>
      </c>
      <c r="H6" s="28">
        <f t="shared" si="1"/>
        <v>16399.872939060027</v>
      </c>
      <c r="I6" s="28">
        <f t="shared" si="1"/>
        <v>21319.834820778036</v>
      </c>
      <c r="J6" s="28">
        <f>Renda_Atual!D20</f>
        <v>375901733.88225996</v>
      </c>
      <c r="K6" s="28">
        <f t="shared" ref="K6:M11" si="2">J6+J6* B$21</f>
        <v>454841097.99753457</v>
      </c>
      <c r="L6" s="28">
        <f t="shared" si="2"/>
        <v>550357728.57701683</v>
      </c>
      <c r="M6" s="28">
        <f t="shared" si="2"/>
        <v>792515129.15090418</v>
      </c>
      <c r="N6" s="40">
        <f>Renda_Atual!E20</f>
        <v>14763271.458219999</v>
      </c>
      <c r="O6" s="28">
        <f t="shared" ref="O6:Q11" si="3">N6+N6* B$22</f>
        <v>16977762.176952999</v>
      </c>
      <c r="P6" s="28">
        <f t="shared" si="3"/>
        <v>19524426.50349595</v>
      </c>
      <c r="Q6" s="28">
        <f t="shared" si="3"/>
        <v>25381754.454544734</v>
      </c>
      <c r="R6" s="28">
        <f>Renda_Atual!F20</f>
        <v>0</v>
      </c>
      <c r="S6" s="28">
        <f t="shared" ref="S6:U11" si="4">R6+R6*B$23</f>
        <v>0</v>
      </c>
      <c r="T6" s="28">
        <f t="shared" si="4"/>
        <v>0</v>
      </c>
      <c r="U6" s="28">
        <f t="shared" si="4"/>
        <v>0</v>
      </c>
    </row>
    <row r="7" spans="1:21">
      <c r="A7" s="25" t="s">
        <v>12</v>
      </c>
      <c r="B7" s="28">
        <f>Renda_Atual!B21</f>
        <v>14984541.691096</v>
      </c>
      <c r="C7" s="28">
        <f t="shared" si="0"/>
        <v>18576336.334451713</v>
      </c>
      <c r="D7" s="28">
        <f t="shared" si="0"/>
        <v>22726289.871568225</v>
      </c>
      <c r="E7" s="28">
        <f t="shared" si="0"/>
        <v>32084976.040680021</v>
      </c>
      <c r="F7" s="28">
        <f>Renda_Atual!C21</f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>Renda_Atual!D21</f>
        <v>1298691975.08196</v>
      </c>
      <c r="K7" s="28">
        <f t="shared" si="2"/>
        <v>1571417289.8491716</v>
      </c>
      <c r="L7" s="28">
        <f t="shared" si="2"/>
        <v>1901414920.7174976</v>
      </c>
      <c r="M7" s="28">
        <f t="shared" si="2"/>
        <v>2738037485.8331966</v>
      </c>
      <c r="N7" s="40">
        <f>Renda_Atual!E21</f>
        <v>14918219.955419999</v>
      </c>
      <c r="O7" s="28">
        <f t="shared" si="3"/>
        <v>17155952.948732998</v>
      </c>
      <c r="P7" s="28">
        <f t="shared" si="3"/>
        <v>19729345.891042948</v>
      </c>
      <c r="Q7" s="28">
        <f t="shared" si="3"/>
        <v>25648149.658355832</v>
      </c>
      <c r="R7" s="28">
        <f>Renda_Atual!F21</f>
        <v>0</v>
      </c>
      <c r="S7" s="28">
        <f t="shared" si="4"/>
        <v>0</v>
      </c>
      <c r="T7" s="28">
        <f t="shared" si="4"/>
        <v>0</v>
      </c>
      <c r="U7" s="28">
        <f t="shared" si="4"/>
        <v>0</v>
      </c>
    </row>
    <row r="8" spans="1:21">
      <c r="A8" s="25" t="s">
        <v>13</v>
      </c>
      <c r="B8" s="28">
        <f>Renda_Atual!B22</f>
        <v>0</v>
      </c>
      <c r="C8" s="28">
        <f t="shared" si="0"/>
        <v>0</v>
      </c>
      <c r="D8" s="28">
        <f t="shared" si="0"/>
        <v>0</v>
      </c>
      <c r="E8" s="28">
        <f t="shared" si="0"/>
        <v>0</v>
      </c>
      <c r="F8" s="28">
        <f>Renda_Atual!C22</f>
        <v>16534.213423122903</v>
      </c>
      <c r="G8" s="28">
        <f t="shared" si="1"/>
        <v>19014.345436591339</v>
      </c>
      <c r="H8" s="28">
        <f t="shared" si="1"/>
        <v>21866.49725208004</v>
      </c>
      <c r="I8" s="28">
        <f t="shared" si="1"/>
        <v>28426.446427704053</v>
      </c>
      <c r="J8" s="28">
        <f>Renda_Atual!D22</f>
        <v>17443880.45978</v>
      </c>
      <c r="K8" s="28">
        <f t="shared" si="2"/>
        <v>21107095.3563338</v>
      </c>
      <c r="L8" s="28">
        <f t="shared" si="2"/>
        <v>25539585.381163895</v>
      </c>
      <c r="M8" s="28">
        <f t="shared" si="2"/>
        <v>36777002.948876008</v>
      </c>
      <c r="N8" s="40">
        <f>Renda_Atual!E22</f>
        <v>23583161.273839999</v>
      </c>
      <c r="O8" s="28">
        <f t="shared" si="3"/>
        <v>27120635.464915998</v>
      </c>
      <c r="P8" s="28">
        <f t="shared" si="3"/>
        <v>31188730.784653399</v>
      </c>
      <c r="Q8" s="28">
        <f t="shared" si="3"/>
        <v>40545350.020049423</v>
      </c>
      <c r="R8" s="28">
        <f>Renda_Atual!F22</f>
        <v>0</v>
      </c>
      <c r="S8" s="28">
        <f t="shared" si="4"/>
        <v>0</v>
      </c>
      <c r="T8" s="28">
        <f t="shared" si="4"/>
        <v>0</v>
      </c>
      <c r="U8" s="28">
        <f t="shared" si="4"/>
        <v>0</v>
      </c>
    </row>
    <row r="9" spans="1:21">
      <c r="A9" s="25" t="s">
        <v>14</v>
      </c>
      <c r="B9" s="28">
        <f>Renda_Atual!B23</f>
        <v>85003700.420581996</v>
      </c>
      <c r="C9" s="28">
        <f t="shared" si="0"/>
        <v>105379087.41139551</v>
      </c>
      <c r="D9" s="28">
        <f t="shared" si="0"/>
        <v>128920775.53910126</v>
      </c>
      <c r="E9" s="28">
        <f t="shared" si="0"/>
        <v>182010350.90610316</v>
      </c>
      <c r="F9" s="28">
        <f>Renda_Atual!C23</f>
        <v>117117.34508045389</v>
      </c>
      <c r="G9" s="28">
        <f t="shared" si="1"/>
        <v>134684.94684252198</v>
      </c>
      <c r="H9" s="28">
        <f t="shared" si="1"/>
        <v>154887.68886890027</v>
      </c>
      <c r="I9" s="28">
        <f t="shared" si="1"/>
        <v>201353.99552957035</v>
      </c>
      <c r="J9" s="28">
        <f>Renda_Atual!D23</f>
        <v>6129347508.6145</v>
      </c>
      <c r="K9" s="28">
        <f t="shared" si="2"/>
        <v>7416510485.4235449</v>
      </c>
      <c r="L9" s="28">
        <f t="shared" si="2"/>
        <v>8973977687.3624897</v>
      </c>
      <c r="M9" s="28">
        <f t="shared" si="2"/>
        <v>12922527869.801985</v>
      </c>
      <c r="N9" s="40">
        <f>Renda_Atual!E23</f>
        <v>83589180.364500001</v>
      </c>
      <c r="O9" s="28">
        <f t="shared" si="3"/>
        <v>96127557.419174999</v>
      </c>
      <c r="P9" s="28">
        <f t="shared" si="3"/>
        <v>110546691.03205125</v>
      </c>
      <c r="Q9" s="28">
        <f t="shared" si="3"/>
        <v>143710698.34166664</v>
      </c>
      <c r="R9" s="28">
        <f>Renda_Atual!F23</f>
        <v>2893963915.4000001</v>
      </c>
      <c r="S9" s="28">
        <f t="shared" si="4"/>
        <v>3501696337.6339998</v>
      </c>
      <c r="T9" s="28">
        <f t="shared" si="4"/>
        <v>4237052568.5371399</v>
      </c>
      <c r="U9" s="28">
        <f t="shared" si="4"/>
        <v>6101355698.6934814</v>
      </c>
    </row>
    <row r="10" spans="1:21">
      <c r="A10" s="25" t="s">
        <v>15</v>
      </c>
      <c r="B10" s="28">
        <f>Renda_Atual!B24</f>
        <v>2218025.38</v>
      </c>
      <c r="C10" s="28">
        <f t="shared" si="0"/>
        <v>2749686.0635859999</v>
      </c>
      <c r="D10" s="28">
        <f t="shared" si="0"/>
        <v>3363965.9301911122</v>
      </c>
      <c r="E10" s="28">
        <f t="shared" si="0"/>
        <v>4749247.1002438124</v>
      </c>
      <c r="F10" s="28">
        <f>Renda_Atual!C24</f>
        <v>1365450.458526233</v>
      </c>
      <c r="G10" s="28">
        <f t="shared" si="1"/>
        <v>1570268.0273051679</v>
      </c>
      <c r="H10" s="28">
        <f t="shared" si="1"/>
        <v>1805808.2314009431</v>
      </c>
      <c r="I10" s="28">
        <f t="shared" si="1"/>
        <v>2347550.700821226</v>
      </c>
      <c r="J10" s="28">
        <f>Renda_Atual!D24</f>
        <v>850907419.79865992</v>
      </c>
      <c r="K10" s="28">
        <f t="shared" si="2"/>
        <v>1029597977.9563785</v>
      </c>
      <c r="L10" s="28">
        <f t="shared" si="2"/>
        <v>1245813553.3272181</v>
      </c>
      <c r="M10" s="28">
        <f t="shared" si="2"/>
        <v>1793971516.791194</v>
      </c>
      <c r="N10" s="40">
        <f>Renda_Atual!E24</f>
        <v>144176256.31966001</v>
      </c>
      <c r="O10" s="28">
        <f t="shared" si="3"/>
        <v>165802694.767609</v>
      </c>
      <c r="P10" s="28">
        <f t="shared" si="3"/>
        <v>190673098.98275036</v>
      </c>
      <c r="Q10" s="28">
        <f t="shared" si="3"/>
        <v>247875028.67757547</v>
      </c>
      <c r="R10" s="28">
        <f>Renda_Atual!F24</f>
        <v>0</v>
      </c>
      <c r="S10" s="28">
        <f t="shared" si="4"/>
        <v>0</v>
      </c>
      <c r="T10" s="28">
        <f t="shared" si="4"/>
        <v>0</v>
      </c>
      <c r="U10" s="28">
        <f t="shared" si="4"/>
        <v>0</v>
      </c>
    </row>
    <row r="11" spans="1:21">
      <c r="A11" s="31" t="s">
        <v>16</v>
      </c>
      <c r="B11" s="28">
        <f>Renda_Atual!B25</f>
        <v>49294591.514679998</v>
      </c>
      <c r="C11" s="28">
        <f t="shared" si="0"/>
        <v>61110505.100748792</v>
      </c>
      <c r="D11" s="28">
        <f t="shared" si="0"/>
        <v>74762591.940256074</v>
      </c>
      <c r="E11" s="28">
        <f t="shared" si="0"/>
        <v>105549827.30125353</v>
      </c>
      <c r="F11" s="28">
        <f>Renda_Atual!C25</f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8">
        <f>Renda_Atual!D25</f>
        <v>4714685437.5781803</v>
      </c>
      <c r="K11" s="28">
        <f t="shared" si="2"/>
        <v>5704769379.4695978</v>
      </c>
      <c r="L11" s="28">
        <f t="shared" si="2"/>
        <v>6902770949.1582136</v>
      </c>
      <c r="M11" s="28">
        <f t="shared" si="2"/>
        <v>9939990166.7878265</v>
      </c>
      <c r="N11" s="40">
        <f>Renda_Atual!E25</f>
        <v>15753835.06532</v>
      </c>
      <c r="O11" s="28">
        <f t="shared" si="3"/>
        <v>18116910.325118002</v>
      </c>
      <c r="P11" s="28">
        <f t="shared" si="3"/>
        <v>20834446.873885702</v>
      </c>
      <c r="Q11" s="28">
        <f t="shared" si="3"/>
        <v>27084780.936051413</v>
      </c>
      <c r="R11" s="28">
        <f>Renda_Atual!F25</f>
        <v>0</v>
      </c>
      <c r="S11" s="28">
        <f t="shared" si="4"/>
        <v>0</v>
      </c>
      <c r="T11" s="28">
        <f t="shared" si="4"/>
        <v>0</v>
      </c>
      <c r="U11" s="28">
        <f t="shared" si="4"/>
        <v>0</v>
      </c>
    </row>
    <row r="12" spans="1:21">
      <c r="A12" s="29" t="s">
        <v>17</v>
      </c>
      <c r="B12" s="32">
        <f>SUM(B6:B11)</f>
        <v>153054841.19460198</v>
      </c>
      <c r="C12" s="32">
        <f t="shared" ref="C12:U12" si="5">SUM(C6:C11)</f>
        <v>189742086.62894809</v>
      </c>
      <c r="D12" s="32">
        <f t="shared" si="5"/>
        <v>232130468.78185511</v>
      </c>
      <c r="E12" s="32">
        <f t="shared" si="5"/>
        <v>327721795.82622302</v>
      </c>
      <c r="F12" s="32">
        <f t="shared" si="5"/>
        <v>1511502.677097152</v>
      </c>
      <c r="G12" s="32">
        <f t="shared" si="5"/>
        <v>1738228.0786617247</v>
      </c>
      <c r="H12" s="32">
        <f t="shared" si="5"/>
        <v>1998962.2904609835</v>
      </c>
      <c r="I12" s="32">
        <f t="shared" si="5"/>
        <v>2598650.9775992786</v>
      </c>
      <c r="J12" s="32">
        <f t="shared" si="5"/>
        <v>13386977955.41534</v>
      </c>
      <c r="K12" s="32">
        <f t="shared" si="5"/>
        <v>16198243326.052563</v>
      </c>
      <c r="L12" s="32">
        <f t="shared" si="5"/>
        <v>19599874424.523602</v>
      </c>
      <c r="M12" s="32">
        <f t="shared" si="5"/>
        <v>28223819171.313984</v>
      </c>
      <c r="N12" s="33">
        <f t="shared" si="5"/>
        <v>296783924.43696004</v>
      </c>
      <c r="O12" s="32">
        <f t="shared" si="5"/>
        <v>341301513.10250401</v>
      </c>
      <c r="P12" s="32">
        <f t="shared" si="5"/>
        <v>392496740.06787962</v>
      </c>
      <c r="Q12" s="32">
        <f t="shared" si="5"/>
        <v>510245762.08824354</v>
      </c>
      <c r="R12" s="32">
        <f t="shared" si="5"/>
        <v>2893963915.4000001</v>
      </c>
      <c r="S12" s="32">
        <f t="shared" si="5"/>
        <v>3501696337.6339998</v>
      </c>
      <c r="T12" s="32">
        <f t="shared" si="5"/>
        <v>4237052568.5371399</v>
      </c>
      <c r="U12" s="32">
        <f t="shared" si="5"/>
        <v>6101355698.6934814</v>
      </c>
    </row>
    <row r="14" spans="1:21">
      <c r="A14" s="86" t="s">
        <v>90</v>
      </c>
      <c r="B14" s="87"/>
    </row>
    <row r="15" spans="1:21" ht="24">
      <c r="A15" s="212" t="s">
        <v>148</v>
      </c>
      <c r="B15" s="207">
        <v>0.03</v>
      </c>
      <c r="C15" s="213" t="s">
        <v>89</v>
      </c>
    </row>
    <row r="17" spans="1:4">
      <c r="A17" s="235" t="s">
        <v>145</v>
      </c>
      <c r="B17" s="236"/>
      <c r="C17" s="236"/>
      <c r="D17" s="237"/>
    </row>
    <row r="18" spans="1:4">
      <c r="A18" s="71" t="s">
        <v>68</v>
      </c>
      <c r="B18" s="71" t="s">
        <v>70</v>
      </c>
      <c r="C18" s="71" t="s">
        <v>71</v>
      </c>
      <c r="D18" s="71" t="s">
        <v>93</v>
      </c>
    </row>
    <row r="19" spans="1:4">
      <c r="A19" s="87" t="s">
        <v>91</v>
      </c>
      <c r="B19" s="88">
        <f>$B$15*(C$5-B$5)+8.97%</f>
        <v>0.2397</v>
      </c>
      <c r="C19" s="88">
        <f>$B$15*(D$5-C$5)+7.34%</f>
        <v>0.22339999999999999</v>
      </c>
      <c r="D19" s="88">
        <f>$B$15*(E$5-D$5)+11.18%</f>
        <v>0.4118</v>
      </c>
    </row>
    <row r="20" spans="1:4">
      <c r="A20" s="87" t="s">
        <v>77</v>
      </c>
      <c r="B20" s="88">
        <f>$B$15*(C$5-B$5)</f>
        <v>0.15</v>
      </c>
      <c r="C20" s="88">
        <f t="shared" ref="C20:D20" si="6">$B$15*(D$5-C$5)</f>
        <v>0.15</v>
      </c>
      <c r="D20" s="88">
        <f t="shared" si="6"/>
        <v>0.3</v>
      </c>
    </row>
    <row r="21" spans="1:4">
      <c r="A21" s="87" t="s">
        <v>73</v>
      </c>
      <c r="B21" s="88">
        <f>$B$15*(C$5-B$5)+6%</f>
        <v>0.21</v>
      </c>
      <c r="C21" s="88">
        <f>$B$15*(D$5-C$5)+6%</f>
        <v>0.21</v>
      </c>
      <c r="D21" s="88">
        <f>$B$15*(E$5-D$5)+14%</f>
        <v>0.44</v>
      </c>
    </row>
    <row r="22" spans="1:4">
      <c r="A22" s="87" t="s">
        <v>74</v>
      </c>
      <c r="B22" s="88">
        <f>$B$15*(C$5-B$5)</f>
        <v>0.15</v>
      </c>
      <c r="C22" s="88">
        <f t="shared" ref="C22:D22" si="7">$B$15*(D$5-C$5)</f>
        <v>0.15</v>
      </c>
      <c r="D22" s="88">
        <f t="shared" si="7"/>
        <v>0.3</v>
      </c>
    </row>
    <row r="23" spans="1:4">
      <c r="A23" s="87" t="s">
        <v>92</v>
      </c>
      <c r="B23" s="88">
        <f>$B$15*(C$5-B$5)+6%</f>
        <v>0.21</v>
      </c>
      <c r="C23" s="88">
        <f>$B$15*(D$5-C$5)+6%</f>
        <v>0.21</v>
      </c>
      <c r="D23" s="88">
        <f>$B$15*(E$5-D$5)+14%</f>
        <v>0.44</v>
      </c>
    </row>
  </sheetData>
  <mergeCells count="9">
    <mergeCell ref="A17:D17"/>
    <mergeCell ref="J4:M4"/>
    <mergeCell ref="N4:Q4"/>
    <mergeCell ref="R4:U4"/>
    <mergeCell ref="A1:U1"/>
    <mergeCell ref="A3:U3"/>
    <mergeCell ref="A4:A5"/>
    <mergeCell ref="B4:E4"/>
    <mergeCell ref="F4:I4"/>
  </mergeCells>
  <phoneticPr fontId="21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C5F2-180B-41B3-A062-CB1A07722FC6}">
  <dimension ref="A1:M13"/>
  <sheetViews>
    <sheetView workbookViewId="0">
      <selection activeCell="C7" sqref="C7:M13"/>
    </sheetView>
  </sheetViews>
  <sheetFormatPr defaultColWidth="9.125" defaultRowHeight="12"/>
  <cols>
    <col min="1" max="1" width="19" style="2" customWidth="1"/>
    <col min="2" max="2" width="3.25" style="2" customWidth="1"/>
    <col min="3" max="6" width="10.875" style="2" customWidth="1"/>
    <col min="7" max="7" width="3.375" style="2" customWidth="1"/>
    <col min="8" max="9" width="10.875" style="2" customWidth="1"/>
    <col min="10" max="10" width="12.625" style="2" customWidth="1"/>
    <col min="11" max="11" width="2.875" style="2" customWidth="1"/>
    <col min="12" max="13" width="10.875" style="2" customWidth="1"/>
    <col min="14" max="16384" width="9.125" style="2"/>
  </cols>
  <sheetData>
    <row r="1" spans="1:13" ht="12.75">
      <c r="A1" s="242" t="s">
        <v>95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243" t="s">
        <v>43</v>
      </c>
      <c r="B3" s="4"/>
      <c r="C3" s="244" t="s">
        <v>96</v>
      </c>
      <c r="D3" s="244"/>
      <c r="E3" s="244"/>
      <c r="F3" s="244"/>
      <c r="G3" s="4"/>
      <c r="H3" s="245" t="s">
        <v>3</v>
      </c>
      <c r="I3" s="245"/>
      <c r="J3" s="245"/>
      <c r="K3" s="4"/>
      <c r="L3" s="246" t="s">
        <v>40</v>
      </c>
      <c r="M3" s="246"/>
    </row>
    <row r="4" spans="1:13" ht="45">
      <c r="A4" s="243"/>
      <c r="B4" s="4"/>
      <c r="C4" s="44" t="s">
        <v>59</v>
      </c>
      <c r="D4" s="44" t="s">
        <v>58</v>
      </c>
      <c r="E4" s="44" t="s">
        <v>97</v>
      </c>
      <c r="F4" s="44" t="s">
        <v>46</v>
      </c>
      <c r="G4" s="4"/>
      <c r="H4" s="48" t="s">
        <v>59</v>
      </c>
      <c r="I4" s="48" t="s">
        <v>58</v>
      </c>
      <c r="J4" s="48" t="s">
        <v>98</v>
      </c>
      <c r="K4" s="4"/>
      <c r="L4" s="50" t="s">
        <v>59</v>
      </c>
      <c r="M4" s="50" t="s">
        <v>58</v>
      </c>
    </row>
    <row r="5" spans="1:13">
      <c r="A5" s="243"/>
      <c r="B5" s="4"/>
      <c r="C5" s="44" t="s">
        <v>48</v>
      </c>
      <c r="D5" s="44" t="s">
        <v>48</v>
      </c>
      <c r="E5" s="44" t="s">
        <v>99</v>
      </c>
      <c r="F5" s="44" t="s">
        <v>51</v>
      </c>
      <c r="G5" s="4"/>
      <c r="H5" s="48" t="s">
        <v>48</v>
      </c>
      <c r="I5" s="48" t="s">
        <v>48</v>
      </c>
      <c r="J5" s="48" t="s">
        <v>50</v>
      </c>
      <c r="K5" s="4"/>
      <c r="L5" s="50" t="s">
        <v>48</v>
      </c>
      <c r="M5" s="50" t="s">
        <v>48</v>
      </c>
    </row>
    <row r="6" spans="1:13">
      <c r="A6" s="243"/>
      <c r="B6" s="4"/>
      <c r="C6" s="247" t="s">
        <v>100</v>
      </c>
      <c r="D6" s="247"/>
      <c r="E6" s="247"/>
      <c r="F6" s="247"/>
      <c r="G6" s="4"/>
      <c r="H6" s="248" t="s">
        <v>100</v>
      </c>
      <c r="I6" s="248"/>
      <c r="J6" s="248"/>
      <c r="K6" s="4"/>
      <c r="L6" s="249" t="s">
        <v>60</v>
      </c>
      <c r="M6" s="249"/>
    </row>
    <row r="7" spans="1:13">
      <c r="A7" s="42" t="s">
        <v>11</v>
      </c>
      <c r="B7" s="4"/>
      <c r="C7" s="91">
        <v>0</v>
      </c>
      <c r="D7" s="91">
        <v>0</v>
      </c>
      <c r="E7" s="91">
        <v>2.83</v>
      </c>
      <c r="F7" s="91">
        <v>2.5499999999999998</v>
      </c>
      <c r="G7" s="4"/>
      <c r="H7" s="91">
        <v>0</v>
      </c>
      <c r="I7" s="91">
        <v>0</v>
      </c>
      <c r="J7" s="91">
        <v>2.12</v>
      </c>
      <c r="K7" s="4"/>
      <c r="L7" s="91">
        <v>0</v>
      </c>
      <c r="M7" s="91">
        <v>0</v>
      </c>
    </row>
    <row r="8" spans="1:13">
      <c r="A8" s="42" t="s">
        <v>12</v>
      </c>
      <c r="B8" s="4"/>
      <c r="C8" s="91">
        <v>0</v>
      </c>
      <c r="D8" s="91">
        <v>0</v>
      </c>
      <c r="E8" s="91">
        <v>19.920000000000002</v>
      </c>
      <c r="F8" s="91">
        <v>11.75</v>
      </c>
      <c r="G8" s="4"/>
      <c r="H8" s="91">
        <v>0</v>
      </c>
      <c r="I8" s="91">
        <v>0</v>
      </c>
      <c r="J8" s="91">
        <v>0</v>
      </c>
      <c r="K8" s="4"/>
      <c r="L8" s="91">
        <v>0</v>
      </c>
      <c r="M8" s="91">
        <v>0</v>
      </c>
    </row>
    <row r="9" spans="1:13">
      <c r="A9" s="42" t="s">
        <v>13</v>
      </c>
      <c r="B9" s="4"/>
      <c r="C9" s="91">
        <v>0</v>
      </c>
      <c r="D9" s="91">
        <v>0</v>
      </c>
      <c r="E9" s="91">
        <v>7.52</v>
      </c>
      <c r="F9" s="91">
        <v>7.64</v>
      </c>
      <c r="G9" s="4"/>
      <c r="H9" s="91">
        <v>0</v>
      </c>
      <c r="I9" s="91">
        <v>0</v>
      </c>
      <c r="J9" s="91">
        <v>0</v>
      </c>
      <c r="K9" s="4"/>
      <c r="L9" s="91">
        <v>0</v>
      </c>
      <c r="M9" s="91">
        <v>0</v>
      </c>
    </row>
    <row r="10" spans="1:13">
      <c r="A10" s="42" t="s">
        <v>14</v>
      </c>
      <c r="B10" s="4"/>
      <c r="C10" s="91">
        <v>1474.8262643506835</v>
      </c>
      <c r="D10" s="91">
        <v>1472.8608867945193</v>
      </c>
      <c r="E10" s="91">
        <v>4060.72</v>
      </c>
      <c r="F10" s="91">
        <v>4124.82</v>
      </c>
      <c r="G10" s="4"/>
      <c r="H10" s="91">
        <v>291.96282871232881</v>
      </c>
      <c r="I10" s="91">
        <v>3.3494202739726027</v>
      </c>
      <c r="J10" s="91">
        <v>121.66</v>
      </c>
      <c r="K10" s="4"/>
      <c r="L10" s="91">
        <v>1991.7884160000001</v>
      </c>
      <c r="M10" s="91">
        <v>806.77555200000006</v>
      </c>
    </row>
    <row r="11" spans="1:13">
      <c r="A11" s="42" t="s">
        <v>15</v>
      </c>
      <c r="B11" s="4"/>
      <c r="C11" s="91">
        <v>69.12</v>
      </c>
      <c r="D11" s="91">
        <v>0</v>
      </c>
      <c r="E11" s="91">
        <v>72.400000000000006</v>
      </c>
      <c r="F11" s="91">
        <v>58.65</v>
      </c>
      <c r="G11" s="4"/>
      <c r="H11" s="91">
        <v>0</v>
      </c>
      <c r="I11" s="91">
        <v>0</v>
      </c>
      <c r="J11" s="91">
        <v>1.07</v>
      </c>
      <c r="K11" s="4"/>
      <c r="L11" s="91">
        <v>0</v>
      </c>
      <c r="M11" s="91">
        <v>0</v>
      </c>
    </row>
    <row r="12" spans="1:13">
      <c r="A12" s="42" t="s">
        <v>16</v>
      </c>
      <c r="B12" s="4"/>
      <c r="C12" s="91">
        <v>161.00092168767122</v>
      </c>
      <c r="D12" s="91">
        <v>77.759999999999991</v>
      </c>
      <c r="E12" s="91">
        <v>616.89</v>
      </c>
      <c r="F12" s="91">
        <v>179.74</v>
      </c>
      <c r="G12" s="4"/>
      <c r="H12" s="91">
        <v>0</v>
      </c>
      <c r="I12" s="91">
        <v>0</v>
      </c>
      <c r="J12" s="91">
        <v>29.17</v>
      </c>
      <c r="K12" s="4"/>
      <c r="L12" s="91">
        <v>0</v>
      </c>
      <c r="M12" s="91">
        <v>0</v>
      </c>
    </row>
    <row r="13" spans="1:13">
      <c r="A13" s="43" t="s">
        <v>53</v>
      </c>
      <c r="B13" s="4"/>
      <c r="C13" s="92">
        <v>1704.9471860383549</v>
      </c>
      <c r="D13" s="92">
        <v>1550.6208867945193</v>
      </c>
      <c r="E13" s="92">
        <v>4780.28</v>
      </c>
      <c r="F13" s="92">
        <v>4385.1499999999987</v>
      </c>
      <c r="G13" s="4"/>
      <c r="H13" s="92">
        <v>291.96282871232881</v>
      </c>
      <c r="I13" s="92">
        <v>3.3494202739726027</v>
      </c>
      <c r="J13" s="92">
        <v>154.02000000000001</v>
      </c>
      <c r="K13" s="4"/>
      <c r="L13" s="92">
        <v>1991.7884160000001</v>
      </c>
      <c r="M13" s="92">
        <v>806.77555200000006</v>
      </c>
    </row>
  </sheetData>
  <mergeCells count="8">
    <mergeCell ref="A1:M1"/>
    <mergeCell ref="A3:A6"/>
    <mergeCell ref="C3:F3"/>
    <mergeCell ref="H3:J3"/>
    <mergeCell ref="L3:M3"/>
    <mergeCell ref="C6:F6"/>
    <mergeCell ref="H6:J6"/>
    <mergeCell ref="L6:M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98FF-D7B0-4D0D-A231-6C3719D4B5D5}">
  <dimension ref="A1:Y15"/>
  <sheetViews>
    <sheetView workbookViewId="0">
      <selection activeCell="X20" sqref="X20"/>
    </sheetView>
  </sheetViews>
  <sheetFormatPr defaultColWidth="9.125" defaultRowHeight="11.25"/>
  <cols>
    <col min="1" max="1" width="16.375" style="5" bestFit="1" customWidth="1"/>
    <col min="2" max="2" width="1.625" style="4" customWidth="1"/>
    <col min="3" max="4" width="10.625" style="4" bestFit="1" customWidth="1"/>
    <col min="5" max="5" width="13.625" style="4" bestFit="1" customWidth="1"/>
    <col min="6" max="6" width="10.375" style="4" bestFit="1" customWidth="1"/>
    <col min="7" max="8" width="7.875" style="4" bestFit="1" customWidth="1"/>
    <col min="9" max="9" width="1.875" style="4" customWidth="1"/>
    <col min="10" max="11" width="10.625" style="4" bestFit="1" customWidth="1"/>
    <col min="12" max="12" width="1.375" style="4" customWidth="1"/>
    <col min="13" max="13" width="8.25" style="4" bestFit="1" customWidth="1"/>
    <col min="14" max="14" width="10.625" style="4" bestFit="1" customWidth="1"/>
    <col min="15" max="15" width="11" style="4" bestFit="1" customWidth="1"/>
    <col min="16" max="16" width="7.875" style="4" bestFit="1" customWidth="1"/>
    <col min="17" max="17" width="2" style="4" customWidth="1"/>
    <col min="18" max="18" width="8.25" style="4" bestFit="1" customWidth="1"/>
    <col min="19" max="19" width="10.625" style="4" bestFit="1" customWidth="1"/>
    <col min="20" max="20" width="11" style="4" bestFit="1" customWidth="1"/>
    <col min="21" max="21" width="7.875" style="4" bestFit="1" customWidth="1"/>
    <col min="22" max="22" width="1.75" style="4" customWidth="1"/>
    <col min="23" max="23" width="8.25" style="4" bestFit="1" customWidth="1"/>
    <col min="24" max="24" width="10.375" style="4" customWidth="1"/>
    <col min="25" max="25" width="11" style="4" bestFit="1" customWidth="1"/>
    <col min="26" max="16384" width="9.125" style="4"/>
  </cols>
  <sheetData>
    <row r="1" spans="1:25" ht="12.75">
      <c r="A1" s="242" t="s">
        <v>54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</row>
    <row r="3" spans="1:25" s="51" customFormat="1" ht="15" customHeight="1">
      <c r="A3" s="243" t="s">
        <v>43</v>
      </c>
      <c r="C3" s="255" t="s">
        <v>38</v>
      </c>
      <c r="D3" s="255"/>
      <c r="E3" s="255"/>
      <c r="F3" s="255"/>
      <c r="G3" s="255"/>
      <c r="H3" s="255"/>
      <c r="J3" s="253" t="s">
        <v>39</v>
      </c>
      <c r="K3" s="253"/>
      <c r="M3" s="256" t="s">
        <v>3</v>
      </c>
      <c r="N3" s="256"/>
      <c r="O3" s="256"/>
      <c r="P3" s="256"/>
      <c r="R3" s="250" t="s">
        <v>4</v>
      </c>
      <c r="S3" s="250"/>
      <c r="T3" s="250"/>
      <c r="U3" s="250"/>
      <c r="W3" s="252" t="s">
        <v>40</v>
      </c>
      <c r="X3" s="252"/>
      <c r="Y3" s="252"/>
    </row>
    <row r="4" spans="1:25" ht="45">
      <c r="A4" s="243"/>
      <c r="C4" s="44" t="s">
        <v>59</v>
      </c>
      <c r="D4" s="44" t="s">
        <v>58</v>
      </c>
      <c r="E4" s="44" t="s">
        <v>44</v>
      </c>
      <c r="F4" s="44" t="s">
        <v>45</v>
      </c>
      <c r="G4" s="44" t="s">
        <v>46</v>
      </c>
      <c r="H4" s="44" t="s">
        <v>47</v>
      </c>
      <c r="J4" s="47" t="s">
        <v>59</v>
      </c>
      <c r="K4" s="47" t="s">
        <v>58</v>
      </c>
      <c r="M4" s="48" t="s">
        <v>59</v>
      </c>
      <c r="N4" s="48" t="s">
        <v>58</v>
      </c>
      <c r="O4" s="48" t="s">
        <v>44</v>
      </c>
      <c r="P4" s="48" t="s">
        <v>47</v>
      </c>
      <c r="R4" s="49" t="s">
        <v>59</v>
      </c>
      <c r="S4" s="49" t="s">
        <v>58</v>
      </c>
      <c r="T4" s="49" t="s">
        <v>44</v>
      </c>
      <c r="U4" s="49" t="s">
        <v>47</v>
      </c>
      <c r="W4" s="50" t="s">
        <v>59</v>
      </c>
      <c r="X4" s="50" t="s">
        <v>58</v>
      </c>
      <c r="Y4" s="50" t="s">
        <v>44</v>
      </c>
    </row>
    <row r="5" spans="1:25">
      <c r="A5" s="243"/>
      <c r="C5" s="44" t="s">
        <v>48</v>
      </c>
      <c r="D5" s="44" t="s">
        <v>48</v>
      </c>
      <c r="E5" s="44" t="s">
        <v>49</v>
      </c>
      <c r="F5" s="44" t="s">
        <v>50</v>
      </c>
      <c r="G5" s="44" t="s">
        <v>51</v>
      </c>
      <c r="H5" s="44" t="s">
        <v>52</v>
      </c>
      <c r="J5" s="47" t="s">
        <v>48</v>
      </c>
      <c r="K5" s="47" t="s">
        <v>48</v>
      </c>
      <c r="M5" s="48" t="s">
        <v>48</v>
      </c>
      <c r="N5" s="48" t="s">
        <v>48</v>
      </c>
      <c r="O5" s="48" t="s">
        <v>49</v>
      </c>
      <c r="P5" s="48" t="s">
        <v>52</v>
      </c>
      <c r="R5" s="49" t="s">
        <v>48</v>
      </c>
      <c r="S5" s="49" t="s">
        <v>48</v>
      </c>
      <c r="T5" s="49" t="s">
        <v>49</v>
      </c>
      <c r="U5" s="49" t="s">
        <v>52</v>
      </c>
      <c r="W5" s="50" t="s">
        <v>48</v>
      </c>
      <c r="X5" s="50" t="s">
        <v>48</v>
      </c>
      <c r="Y5" s="50" t="s">
        <v>49</v>
      </c>
    </row>
    <row r="6" spans="1:25" ht="13.5" customHeight="1">
      <c r="A6" s="243"/>
      <c r="C6" s="247" t="s">
        <v>60</v>
      </c>
      <c r="D6" s="247"/>
      <c r="E6" s="247"/>
      <c r="F6" s="247"/>
      <c r="G6" s="247"/>
      <c r="H6" s="247"/>
      <c r="J6" s="254" t="s">
        <v>60</v>
      </c>
      <c r="K6" s="254"/>
      <c r="M6" s="248" t="s">
        <v>60</v>
      </c>
      <c r="N6" s="248"/>
      <c r="O6" s="248"/>
      <c r="P6" s="248"/>
      <c r="R6" s="251" t="s">
        <v>60</v>
      </c>
      <c r="S6" s="251"/>
      <c r="T6" s="251"/>
      <c r="U6" s="251"/>
      <c r="W6" s="249" t="s">
        <v>60</v>
      </c>
      <c r="X6" s="249"/>
      <c r="Y6" s="249"/>
    </row>
    <row r="7" spans="1:25">
      <c r="A7" s="42" t="s">
        <v>11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J7" s="45">
        <v>0</v>
      </c>
      <c r="K7" s="45">
        <v>0</v>
      </c>
      <c r="M7" s="45">
        <v>0</v>
      </c>
      <c r="N7" s="45">
        <v>0</v>
      </c>
      <c r="O7" s="45">
        <v>0</v>
      </c>
      <c r="P7" s="45">
        <v>0</v>
      </c>
      <c r="R7" s="45">
        <v>0</v>
      </c>
      <c r="S7" s="45">
        <v>0</v>
      </c>
      <c r="T7" s="45">
        <v>1E-3</v>
      </c>
      <c r="U7" s="45">
        <v>0</v>
      </c>
      <c r="W7" s="45">
        <v>0</v>
      </c>
      <c r="X7" s="45">
        <v>0</v>
      </c>
      <c r="Y7" s="45">
        <v>0</v>
      </c>
    </row>
    <row r="8" spans="1:25">
      <c r="A8" s="42" t="s">
        <v>12</v>
      </c>
      <c r="C8" s="45">
        <v>2.7463013698630135E-3</v>
      </c>
      <c r="D8" s="45">
        <v>0</v>
      </c>
      <c r="E8" s="45">
        <v>3.5000000000000003E-2</v>
      </c>
      <c r="F8" s="45">
        <v>7.3999999999999996E-2</v>
      </c>
      <c r="G8" s="45">
        <v>2.5000000000000001E-3</v>
      </c>
      <c r="H8" s="45">
        <v>0</v>
      </c>
      <c r="J8" s="45">
        <v>0</v>
      </c>
      <c r="K8" s="45">
        <v>0</v>
      </c>
      <c r="M8" s="45">
        <v>0</v>
      </c>
      <c r="N8" s="45">
        <v>0</v>
      </c>
      <c r="O8" s="45">
        <v>0</v>
      </c>
      <c r="P8" s="45">
        <v>0</v>
      </c>
      <c r="R8" s="45">
        <v>0</v>
      </c>
      <c r="S8" s="45">
        <v>0</v>
      </c>
      <c r="T8" s="45">
        <v>1E-3</v>
      </c>
      <c r="U8" s="45">
        <v>0</v>
      </c>
      <c r="W8" s="45">
        <v>0</v>
      </c>
      <c r="X8" s="45">
        <v>0</v>
      </c>
      <c r="Y8" s="45">
        <v>0</v>
      </c>
    </row>
    <row r="9" spans="1:25">
      <c r="A9" s="42" t="s">
        <v>13</v>
      </c>
      <c r="C9" s="45">
        <v>0</v>
      </c>
      <c r="D9" s="45">
        <v>0</v>
      </c>
      <c r="E9" s="45">
        <v>0</v>
      </c>
      <c r="F9" s="45">
        <v>0</v>
      </c>
      <c r="G9" s="45">
        <v>2.0000000000000001E-4</v>
      </c>
      <c r="H9" s="45">
        <v>0</v>
      </c>
      <c r="J9" s="45">
        <v>0</v>
      </c>
      <c r="K9" s="45">
        <v>0</v>
      </c>
      <c r="M9" s="45">
        <v>0</v>
      </c>
      <c r="N9" s="45">
        <v>0</v>
      </c>
      <c r="O9" s="45">
        <v>0</v>
      </c>
      <c r="P9" s="45">
        <v>0</v>
      </c>
      <c r="R9" s="45">
        <v>0</v>
      </c>
      <c r="S9" s="45">
        <v>0</v>
      </c>
      <c r="T9" s="45">
        <v>8.0000000000000002E-3</v>
      </c>
      <c r="U9" s="45">
        <v>0</v>
      </c>
      <c r="W9" s="45">
        <v>0</v>
      </c>
      <c r="X9" s="45">
        <v>0</v>
      </c>
      <c r="Y9" s="45">
        <v>0</v>
      </c>
    </row>
    <row r="10" spans="1:25">
      <c r="A10" s="42" t="s">
        <v>14</v>
      </c>
      <c r="C10" s="45">
        <v>1.5378496004566211</v>
      </c>
      <c r="D10" s="45">
        <v>1.4279999999999999</v>
      </c>
      <c r="E10" s="45">
        <v>0.40300000000000002</v>
      </c>
      <c r="F10" s="45">
        <v>0.73</v>
      </c>
      <c r="G10" s="45">
        <v>1.1142000000000001</v>
      </c>
      <c r="H10" s="45">
        <v>0.78039999999999998</v>
      </c>
      <c r="J10" s="45">
        <v>0</v>
      </c>
      <c r="K10" s="45">
        <v>0</v>
      </c>
      <c r="M10" s="45">
        <v>0.27297475266362253</v>
      </c>
      <c r="N10" s="45">
        <v>0.23543264205986808</v>
      </c>
      <c r="O10" s="45">
        <v>0.71099999999999997</v>
      </c>
      <c r="P10" s="45">
        <v>0.74039999999999995</v>
      </c>
      <c r="R10" s="45">
        <v>2.0091324200913243E-4</v>
      </c>
      <c r="S10" s="45">
        <v>0</v>
      </c>
      <c r="T10" s="45">
        <v>1.4E-2</v>
      </c>
      <c r="U10" s="45">
        <v>8.0000000000000004E-4</v>
      </c>
      <c r="W10" s="45">
        <v>2.0501472602739725</v>
      </c>
      <c r="X10" s="45">
        <v>1.1408401826484014</v>
      </c>
      <c r="Y10" s="45">
        <v>0.13400000000000001</v>
      </c>
    </row>
    <row r="11" spans="1:25">
      <c r="A11" s="42" t="s">
        <v>15</v>
      </c>
      <c r="C11" s="45">
        <v>2.5337899543378998E-3</v>
      </c>
      <c r="D11" s="45">
        <v>0</v>
      </c>
      <c r="E11" s="45">
        <v>2.1999999999999999E-2</v>
      </c>
      <c r="F11" s="45">
        <v>0</v>
      </c>
      <c r="G11" s="45">
        <v>1.2699999999999999E-2</v>
      </c>
      <c r="H11" s="45">
        <v>0</v>
      </c>
      <c r="J11" s="45">
        <v>0.32585412480974124</v>
      </c>
      <c r="K11" s="45">
        <v>0</v>
      </c>
      <c r="M11" s="45">
        <v>0</v>
      </c>
      <c r="N11" s="45">
        <v>0</v>
      </c>
      <c r="O11" s="45">
        <v>0</v>
      </c>
      <c r="P11" s="45">
        <v>0</v>
      </c>
      <c r="R11" s="45">
        <v>2.0795281582952816E-4</v>
      </c>
      <c r="S11" s="45">
        <v>0</v>
      </c>
      <c r="T11" s="45">
        <v>4.0000000000000001E-3</v>
      </c>
      <c r="U11" s="45">
        <v>5.5999999999999999E-3</v>
      </c>
      <c r="W11" s="45">
        <v>0</v>
      </c>
      <c r="X11" s="45">
        <v>0</v>
      </c>
      <c r="Y11" s="45">
        <v>0</v>
      </c>
    </row>
    <row r="12" spans="1:25">
      <c r="A12" s="42" t="s">
        <v>16</v>
      </c>
      <c r="C12" s="45">
        <v>3.9222222222222193E-2</v>
      </c>
      <c r="D12" s="45">
        <v>0</v>
      </c>
      <c r="E12" s="45">
        <v>0.51800000000000002</v>
      </c>
      <c r="F12" s="45">
        <v>0.42</v>
      </c>
      <c r="G12" s="45">
        <v>0.46760000000000002</v>
      </c>
      <c r="H12" s="45">
        <v>0.2243</v>
      </c>
      <c r="J12" s="45">
        <v>0</v>
      </c>
      <c r="K12" s="45">
        <v>0</v>
      </c>
      <c r="M12" s="45">
        <v>1.5498985286656519E-3</v>
      </c>
      <c r="N12" s="45">
        <v>6.2572298325722976E-4</v>
      </c>
      <c r="O12" s="45">
        <v>5.9999999999999995E-4</v>
      </c>
      <c r="P12" s="45">
        <v>5.9999999999999995E-4</v>
      </c>
      <c r="R12" s="45">
        <v>2.7207001522070015E-4</v>
      </c>
      <c r="S12" s="45">
        <v>0</v>
      </c>
      <c r="T12" s="45">
        <v>4.0000000000000001E-3</v>
      </c>
      <c r="U12" s="45">
        <v>3.8999999999999998E-3</v>
      </c>
      <c r="W12" s="45">
        <v>0</v>
      </c>
      <c r="X12" s="45">
        <v>0</v>
      </c>
      <c r="Y12" s="45">
        <v>0</v>
      </c>
    </row>
    <row r="13" spans="1:25">
      <c r="A13" s="43" t="s">
        <v>53</v>
      </c>
      <c r="C13" s="46">
        <v>1.5823519140030442</v>
      </c>
      <c r="D13" s="46">
        <v>1.4279999999999999</v>
      </c>
      <c r="E13" s="46">
        <v>0.97800000000000009</v>
      </c>
      <c r="F13" s="46">
        <v>1.224</v>
      </c>
      <c r="G13" s="46">
        <v>1.5972</v>
      </c>
      <c r="H13" s="46">
        <v>1.0046999999999999</v>
      </c>
      <c r="J13" s="46">
        <v>0.32585412480974124</v>
      </c>
      <c r="K13" s="46">
        <v>0</v>
      </c>
      <c r="M13" s="46">
        <v>0.27452465119228819</v>
      </c>
      <c r="N13" s="46">
        <v>0.2360583650431253</v>
      </c>
      <c r="O13" s="46">
        <v>0.71160000000000001</v>
      </c>
      <c r="P13" s="46">
        <v>0.74099999999999999</v>
      </c>
      <c r="R13" s="46">
        <v>6.8093607305936069E-4</v>
      </c>
      <c r="S13" s="46">
        <v>0</v>
      </c>
      <c r="T13" s="46">
        <v>3.2000000000000001E-2</v>
      </c>
      <c r="U13" s="46">
        <v>1.03E-2</v>
      </c>
      <c r="W13" s="46">
        <v>2.0501472602739725</v>
      </c>
      <c r="X13" s="46">
        <v>1.1408401826484014</v>
      </c>
      <c r="Y13" s="46">
        <v>0.13400000000000001</v>
      </c>
    </row>
    <row r="15" spans="1:25">
      <c r="E15" s="6"/>
    </row>
  </sheetData>
  <mergeCells count="12">
    <mergeCell ref="R3:U3"/>
    <mergeCell ref="R6:U6"/>
    <mergeCell ref="W3:Y3"/>
    <mergeCell ref="W6:Y6"/>
    <mergeCell ref="A1:Y1"/>
    <mergeCell ref="J3:K3"/>
    <mergeCell ref="J6:K6"/>
    <mergeCell ref="C3:H3"/>
    <mergeCell ref="A3:A6"/>
    <mergeCell ref="C6:H6"/>
    <mergeCell ref="M3:P3"/>
    <mergeCell ref="M6:P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F77C-B179-4002-9E56-CB40EA7FB2A3}">
  <dimension ref="A1:O52"/>
  <sheetViews>
    <sheetView topLeftCell="A23" workbookViewId="0">
      <selection activeCell="O47" sqref="O47"/>
    </sheetView>
  </sheetViews>
  <sheetFormatPr defaultColWidth="9.125" defaultRowHeight="14.25"/>
  <cols>
    <col min="1" max="1" width="20.375" style="1" bestFit="1" customWidth="1"/>
    <col min="2" max="5" width="9.625" style="1" bestFit="1" customWidth="1"/>
    <col min="6" max="6" width="2" style="1" customWidth="1"/>
    <col min="7" max="9" width="9.25" style="1" bestFit="1" customWidth="1"/>
    <col min="10" max="10" width="4.375" style="1" customWidth="1"/>
    <col min="11" max="13" width="9.25" style="1" bestFit="1" customWidth="1"/>
    <col min="14" max="14" width="4.875" style="1" customWidth="1"/>
    <col min="15" max="15" width="16.125" style="1" customWidth="1"/>
    <col min="16" max="16384" width="9.125" style="14"/>
  </cols>
  <sheetData>
    <row r="1" spans="1:15">
      <c r="A1" s="242" t="s">
        <v>130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5" ht="8.25" customHeight="1"/>
    <row r="3" spans="1:15">
      <c r="A3" s="278" t="s">
        <v>72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5" ht="15" customHeight="1">
      <c r="A4" s="285" t="s">
        <v>43</v>
      </c>
      <c r="B4" s="280" t="s">
        <v>78</v>
      </c>
      <c r="C4" s="280"/>
      <c r="D4" s="280"/>
      <c r="E4" s="280"/>
      <c r="G4" s="287" t="s">
        <v>69</v>
      </c>
      <c r="H4" s="288"/>
      <c r="I4" s="289"/>
      <c r="K4" s="280" t="s">
        <v>131</v>
      </c>
      <c r="L4" s="280"/>
      <c r="M4" s="280"/>
      <c r="O4" s="281" t="s">
        <v>132</v>
      </c>
    </row>
    <row r="5" spans="1:15">
      <c r="A5" s="286"/>
      <c r="B5" s="35">
        <v>2023</v>
      </c>
      <c r="C5" s="35">
        <v>2028</v>
      </c>
      <c r="D5" s="35">
        <v>2033</v>
      </c>
      <c r="E5" s="35">
        <v>2040</v>
      </c>
      <c r="G5" s="35" t="s">
        <v>70</v>
      </c>
      <c r="H5" s="35" t="s">
        <v>71</v>
      </c>
      <c r="I5" s="35" t="s">
        <v>93</v>
      </c>
      <c r="K5" s="35" t="s">
        <v>70</v>
      </c>
      <c r="L5" s="35" t="s">
        <v>71</v>
      </c>
      <c r="M5" s="35" t="s">
        <v>93</v>
      </c>
      <c r="O5" s="282"/>
    </row>
    <row r="6" spans="1:15">
      <c r="A6" s="15" t="s">
        <v>11</v>
      </c>
      <c r="B6" s="16">
        <v>3.37121195023148E-2</v>
      </c>
      <c r="C6" s="16">
        <v>3.5257464192708303E-2</v>
      </c>
      <c r="D6" s="16">
        <v>3.6556687282986097E-2</v>
      </c>
      <c r="E6" s="16">
        <v>3.75850831886574E-2</v>
      </c>
      <c r="G6" s="17">
        <f t="shared" ref="G6:I11" si="0">IF(B6&gt;0,(C6-B6)/B6,0)</f>
        <v>4.5839440332056079E-2</v>
      </c>
      <c r="H6" s="17">
        <f t="shared" si="0"/>
        <v>3.6849589725925051E-2</v>
      </c>
      <c r="I6" s="17">
        <f t="shared" si="0"/>
        <v>2.8131539866029669E-2</v>
      </c>
      <c r="K6" s="17">
        <f>IF($O6&gt;25%,($O6-25%)/2,0)</f>
        <v>9.4024999999999997E-2</v>
      </c>
      <c r="L6" s="17">
        <f t="shared" ref="L6" si="1">IF($O6&gt;25%,($O6-25%)/2,0)</f>
        <v>9.4024999999999997E-2</v>
      </c>
      <c r="M6" s="17">
        <v>0.05</v>
      </c>
      <c r="N6" s="155"/>
      <c r="O6" s="156">
        <f>AVERAGE(36.68,50.93)%</f>
        <v>0.43804999999999999</v>
      </c>
    </row>
    <row r="7" spans="1:15">
      <c r="A7" s="15" t="s">
        <v>12</v>
      </c>
      <c r="B7" s="16">
        <v>7.8357443595679005E-2</v>
      </c>
      <c r="C7" s="16">
        <v>8.1164931734664297E-2</v>
      </c>
      <c r="D7" s="16">
        <v>8.34470714240933E-2</v>
      </c>
      <c r="E7" s="16">
        <v>8.54389749228395E-2</v>
      </c>
      <c r="G7" s="17">
        <f t="shared" si="0"/>
        <v>3.5829246210121513E-2</v>
      </c>
      <c r="H7" s="17">
        <f t="shared" si="0"/>
        <v>2.8117311758353091E-2</v>
      </c>
      <c r="I7" s="17">
        <f t="shared" si="0"/>
        <v>2.3870262487978539E-2</v>
      </c>
      <c r="K7" s="17">
        <f t="shared" ref="K7:L11" si="2">IF($O7&gt;25%,($O7-25%)/2,0)</f>
        <v>0.11482500000000001</v>
      </c>
      <c r="L7" s="17">
        <f t="shared" si="2"/>
        <v>0.11482500000000001</v>
      </c>
      <c r="M7" s="17">
        <v>0.05</v>
      </c>
      <c r="N7" s="155"/>
      <c r="O7" s="156">
        <f>AVERAGE(45.89,50.04)%</f>
        <v>0.47965000000000002</v>
      </c>
    </row>
    <row r="8" spans="1:15">
      <c r="A8" s="15" t="s">
        <v>13</v>
      </c>
      <c r="B8" s="16">
        <v>5.9377295630787003E-2</v>
      </c>
      <c r="C8" s="16">
        <v>6.1137599971064799E-2</v>
      </c>
      <c r="D8" s="16">
        <v>6.2462696527777702E-2</v>
      </c>
      <c r="E8" s="16">
        <v>6.3585283989197494E-2</v>
      </c>
      <c r="G8" s="17">
        <f t="shared" si="0"/>
        <v>2.9646084780006084E-2</v>
      </c>
      <c r="H8" s="17">
        <f t="shared" si="0"/>
        <v>2.1674003515676842E-2</v>
      </c>
      <c r="I8" s="17">
        <f t="shared" si="0"/>
        <v>1.797212614605212E-2</v>
      </c>
      <c r="K8" s="17">
        <v>0</v>
      </c>
      <c r="L8" s="17">
        <v>0</v>
      </c>
      <c r="M8" s="17">
        <v>0.05</v>
      </c>
      <c r="N8" s="155"/>
      <c r="O8" s="156" t="s">
        <v>133</v>
      </c>
    </row>
    <row r="9" spans="1:15">
      <c r="A9" s="15" t="s">
        <v>14</v>
      </c>
      <c r="B9" s="16">
        <v>0.48501385258728702</v>
      </c>
      <c r="C9" s="16">
        <v>0.49951945618007298</v>
      </c>
      <c r="D9" s="16">
        <v>0.50991907685185101</v>
      </c>
      <c r="E9" s="16">
        <v>0.51675873556616503</v>
      </c>
      <c r="G9" s="17">
        <f t="shared" si="0"/>
        <v>2.9907606793922282E-2</v>
      </c>
      <c r="H9" s="17">
        <f t="shared" si="0"/>
        <v>2.0819250467851717E-2</v>
      </c>
      <c r="I9" s="17">
        <f t="shared" si="0"/>
        <v>1.3413223832575259E-2</v>
      </c>
      <c r="K9" s="17">
        <f t="shared" si="2"/>
        <v>1.319999999999999E-2</v>
      </c>
      <c r="L9" s="17">
        <f t="shared" si="2"/>
        <v>1.319999999999999E-2</v>
      </c>
      <c r="M9" s="17">
        <v>0.05</v>
      </c>
      <c r="N9" s="155"/>
      <c r="O9" s="156">
        <f>AVERAGE(29.98,25.3)%</f>
        <v>0.27639999999999998</v>
      </c>
    </row>
    <row r="10" spans="1:15">
      <c r="A10" s="15" t="s">
        <v>15</v>
      </c>
      <c r="B10" s="16">
        <v>0.40032520269097199</v>
      </c>
      <c r="C10" s="16">
        <v>0.40833492241030001</v>
      </c>
      <c r="D10" s="16">
        <v>0.41353522565104101</v>
      </c>
      <c r="E10" s="16">
        <v>0.41643282633101802</v>
      </c>
      <c r="G10" s="17">
        <f t="shared" si="0"/>
        <v>2.0008032633186613E-2</v>
      </c>
      <c r="H10" s="17">
        <f t="shared" si="0"/>
        <v>1.2735386946688019E-2</v>
      </c>
      <c r="I10" s="17">
        <f t="shared" si="0"/>
        <v>7.006901710525963E-3</v>
      </c>
      <c r="K10" s="17">
        <f t="shared" si="2"/>
        <v>0</v>
      </c>
      <c r="L10" s="17">
        <f t="shared" si="2"/>
        <v>0</v>
      </c>
      <c r="M10" s="17">
        <v>0.05</v>
      </c>
      <c r="N10" s="155"/>
      <c r="O10" s="156">
        <v>0.24510000000000001</v>
      </c>
    </row>
    <row r="11" spans="1:15">
      <c r="A11" s="15" t="s">
        <v>16</v>
      </c>
      <c r="B11" s="16">
        <v>0.45720883262683198</v>
      </c>
      <c r="C11" s="16">
        <v>0.49448865069685499</v>
      </c>
      <c r="D11" s="16">
        <v>0.52973086227092903</v>
      </c>
      <c r="E11" s="16">
        <v>0.56118835853587901</v>
      </c>
      <c r="G11" s="17">
        <f t="shared" si="0"/>
        <v>8.1537834376113894E-2</v>
      </c>
      <c r="H11" s="17">
        <f t="shared" si="0"/>
        <v>7.1270010999057651E-2</v>
      </c>
      <c r="I11" s="17">
        <f t="shared" si="0"/>
        <v>5.9383922111113763E-2</v>
      </c>
      <c r="K11" s="17">
        <f t="shared" si="2"/>
        <v>4.3799999999999978E-2</v>
      </c>
      <c r="L11" s="17">
        <f t="shared" si="2"/>
        <v>4.3799999999999978E-2</v>
      </c>
      <c r="M11" s="17">
        <v>0.05</v>
      </c>
      <c r="N11" s="155"/>
      <c r="O11" s="156">
        <f>AVERAGE(40.01,27.51)%</f>
        <v>0.33759999999999996</v>
      </c>
    </row>
    <row r="12" spans="1:15" ht="10.5" customHeight="1"/>
    <row r="13" spans="1:15">
      <c r="A13" s="283" t="s">
        <v>77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</row>
    <row r="14" spans="1:15">
      <c r="A14" s="272" t="s">
        <v>43</v>
      </c>
      <c r="B14" s="274" t="s">
        <v>78</v>
      </c>
      <c r="C14" s="275"/>
      <c r="D14" s="275"/>
      <c r="E14" s="276"/>
      <c r="G14" s="277" t="s">
        <v>69</v>
      </c>
      <c r="H14" s="277"/>
      <c r="I14" s="277"/>
      <c r="K14" s="277" t="s">
        <v>131</v>
      </c>
      <c r="L14" s="277"/>
      <c r="M14" s="277"/>
    </row>
    <row r="15" spans="1:15">
      <c r="A15" s="273"/>
      <c r="B15" s="36">
        <v>2023</v>
      </c>
      <c r="C15" s="36">
        <v>2028</v>
      </c>
      <c r="D15" s="36">
        <v>2033</v>
      </c>
      <c r="E15" s="36">
        <v>2040</v>
      </c>
      <c r="G15" s="36" t="s">
        <v>70</v>
      </c>
      <c r="H15" s="36" t="s">
        <v>71</v>
      </c>
      <c r="I15" s="36" t="s">
        <v>93</v>
      </c>
      <c r="K15" s="36" t="s">
        <v>70</v>
      </c>
      <c r="L15" s="36" t="s">
        <v>71</v>
      </c>
      <c r="M15" s="36" t="s">
        <v>93</v>
      </c>
    </row>
    <row r="16" spans="1:15">
      <c r="A16" s="15" t="s">
        <v>11</v>
      </c>
      <c r="B16" s="16">
        <v>0</v>
      </c>
      <c r="C16" s="16">
        <v>0</v>
      </c>
      <c r="D16" s="16">
        <v>0</v>
      </c>
      <c r="E16" s="16">
        <v>0</v>
      </c>
      <c r="G16" s="17">
        <f t="shared" ref="G16:I21" si="3">IF(B16&gt;0,(C16-B16)/B16,0)</f>
        <v>0</v>
      </c>
      <c r="H16" s="17">
        <f t="shared" si="3"/>
        <v>0</v>
      </c>
      <c r="I16" s="17">
        <f t="shared" si="3"/>
        <v>0</v>
      </c>
      <c r="K16" s="17">
        <f t="shared" ref="K16:K21" si="4">IF(F16&gt;0,(G16-F16)/F16,0)</f>
        <v>0</v>
      </c>
      <c r="L16" s="17">
        <f t="shared" ref="L16:L21" si="5">IF(G16&gt;0,(H16-G16)/G16,0)</f>
        <v>0</v>
      </c>
      <c r="M16" s="17">
        <v>0</v>
      </c>
    </row>
    <row r="17" spans="1:15">
      <c r="A17" s="15" t="s">
        <v>12</v>
      </c>
      <c r="B17" s="16">
        <v>0</v>
      </c>
      <c r="C17" s="16">
        <v>0</v>
      </c>
      <c r="D17" s="16">
        <v>0</v>
      </c>
      <c r="E17" s="16"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K17" s="17">
        <f t="shared" si="4"/>
        <v>0</v>
      </c>
      <c r="L17" s="17">
        <f t="shared" si="5"/>
        <v>0</v>
      </c>
      <c r="M17" s="17">
        <v>0</v>
      </c>
    </row>
    <row r="18" spans="1:15">
      <c r="A18" s="15" t="s">
        <v>13</v>
      </c>
      <c r="B18" s="16">
        <v>0</v>
      </c>
      <c r="C18" s="16">
        <v>0</v>
      </c>
      <c r="D18" s="16">
        <v>0</v>
      </c>
      <c r="E18" s="16">
        <v>0</v>
      </c>
      <c r="G18" s="17">
        <v>0.17030000000000001</v>
      </c>
      <c r="H18" s="17">
        <v>0.13500000000000001</v>
      </c>
      <c r="I18" s="17">
        <v>0.16769999999999999</v>
      </c>
      <c r="K18" s="17">
        <f t="shared" si="4"/>
        <v>0</v>
      </c>
      <c r="L18" s="17">
        <f t="shared" si="5"/>
        <v>-0.20728126834997063</v>
      </c>
      <c r="M18" s="17">
        <v>0</v>
      </c>
    </row>
    <row r="19" spans="1:15">
      <c r="A19" s="15" t="s">
        <v>14</v>
      </c>
      <c r="B19" s="16">
        <v>0</v>
      </c>
      <c r="C19" s="16">
        <v>0</v>
      </c>
      <c r="D19" s="16">
        <v>0</v>
      </c>
      <c r="E19" s="16">
        <v>0</v>
      </c>
      <c r="G19" s="17">
        <f t="shared" si="3"/>
        <v>0</v>
      </c>
      <c r="H19" s="17">
        <f t="shared" si="3"/>
        <v>0</v>
      </c>
      <c r="I19" s="17">
        <f t="shared" si="3"/>
        <v>0</v>
      </c>
      <c r="K19" s="17">
        <f t="shared" si="4"/>
        <v>0</v>
      </c>
      <c r="L19" s="17">
        <f t="shared" si="5"/>
        <v>0</v>
      </c>
      <c r="M19" s="17">
        <v>0</v>
      </c>
    </row>
    <row r="20" spans="1:15">
      <c r="A20" s="15" t="s">
        <v>15</v>
      </c>
      <c r="B20" s="16">
        <v>0</v>
      </c>
      <c r="C20" s="16">
        <v>0</v>
      </c>
      <c r="D20" s="16">
        <v>0</v>
      </c>
      <c r="E20" s="16">
        <v>0</v>
      </c>
      <c r="G20" s="17">
        <v>0.17030000000000001</v>
      </c>
      <c r="H20" s="17">
        <v>0.13500000000000001</v>
      </c>
      <c r="I20" s="17">
        <v>0.16769999999999999</v>
      </c>
      <c r="K20" s="17">
        <f t="shared" si="4"/>
        <v>0</v>
      </c>
      <c r="L20" s="17">
        <f t="shared" si="5"/>
        <v>-0.20728126834997063</v>
      </c>
      <c r="M20" s="17">
        <v>0</v>
      </c>
    </row>
    <row r="21" spans="1:15">
      <c r="A21" s="15" t="s">
        <v>16</v>
      </c>
      <c r="B21" s="16">
        <v>0</v>
      </c>
      <c r="C21" s="16">
        <v>0</v>
      </c>
      <c r="D21" s="16">
        <v>0</v>
      </c>
      <c r="E21" s="16">
        <v>0</v>
      </c>
      <c r="G21" s="17">
        <f t="shared" si="3"/>
        <v>0</v>
      </c>
      <c r="H21" s="17">
        <f t="shared" si="3"/>
        <v>0</v>
      </c>
      <c r="I21" s="17">
        <f t="shared" si="3"/>
        <v>0</v>
      </c>
      <c r="K21" s="17">
        <f t="shared" si="4"/>
        <v>0</v>
      </c>
      <c r="L21" s="17">
        <f t="shared" si="5"/>
        <v>0</v>
      </c>
      <c r="M21" s="17">
        <v>0</v>
      </c>
    </row>
    <row r="22" spans="1:15" ht="10.5" customHeight="1"/>
    <row r="23" spans="1:15">
      <c r="A23" s="257" t="s">
        <v>73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</row>
    <row r="24" spans="1:15">
      <c r="A24" s="265" t="s">
        <v>68</v>
      </c>
      <c r="B24" s="259" t="s">
        <v>78</v>
      </c>
      <c r="C24" s="259"/>
      <c r="D24" s="259"/>
      <c r="E24" s="259"/>
      <c r="G24" s="259" t="s">
        <v>69</v>
      </c>
      <c r="H24" s="259"/>
      <c r="I24" s="259"/>
      <c r="K24" s="259" t="s">
        <v>131</v>
      </c>
      <c r="L24" s="259"/>
      <c r="M24" s="259"/>
    </row>
    <row r="25" spans="1:15">
      <c r="A25" s="266"/>
      <c r="B25" s="37">
        <v>2023</v>
      </c>
      <c r="C25" s="37">
        <v>2028</v>
      </c>
      <c r="D25" s="37">
        <v>2033</v>
      </c>
      <c r="E25" s="37">
        <v>2040</v>
      </c>
      <c r="G25" s="37" t="s">
        <v>70</v>
      </c>
      <c r="H25" s="37" t="s">
        <v>71</v>
      </c>
      <c r="I25" s="37" t="s">
        <v>93</v>
      </c>
      <c r="K25" s="37" t="s">
        <v>70</v>
      </c>
      <c r="L25" s="37" t="s">
        <v>71</v>
      </c>
      <c r="M25" s="37" t="s">
        <v>93</v>
      </c>
    </row>
    <row r="26" spans="1:15">
      <c r="A26" s="15" t="s">
        <v>11</v>
      </c>
      <c r="B26" s="16">
        <v>4.0552083333333298E-4</v>
      </c>
      <c r="C26" s="16">
        <v>4.0552083333333298E-4</v>
      </c>
      <c r="D26" s="16">
        <v>4.0552083333333298E-4</v>
      </c>
      <c r="E26" s="16">
        <v>6.0054398148148098E-4</v>
      </c>
      <c r="G26" s="17">
        <f t="shared" ref="G26:I31" si="6">IF(B26&gt;0,(C26-B26)/B26,0)</f>
        <v>0</v>
      </c>
      <c r="H26" s="17">
        <f t="shared" si="6"/>
        <v>0</v>
      </c>
      <c r="I26" s="17">
        <f>IF(D26&gt;0,(E26-D26)/D26,0)</f>
        <v>0.48092017010588811</v>
      </c>
      <c r="K26" s="17">
        <v>0</v>
      </c>
      <c r="L26" s="17">
        <v>0</v>
      </c>
      <c r="M26" s="17">
        <v>0</v>
      </c>
    </row>
    <row r="27" spans="1:15">
      <c r="A27" s="15" t="s">
        <v>12</v>
      </c>
      <c r="B27" s="16">
        <v>4.3608145254629598E-3</v>
      </c>
      <c r="C27" s="16">
        <v>4.6847309027777699E-3</v>
      </c>
      <c r="D27" s="16">
        <v>4.92546730324074E-3</v>
      </c>
      <c r="E27" s="16">
        <v>5.2366840277777698E-3</v>
      </c>
      <c r="G27" s="17">
        <f t="shared" si="6"/>
        <v>7.4278870477854586E-2</v>
      </c>
      <c r="H27" s="17">
        <f t="shared" si="6"/>
        <v>5.138745542891858E-2</v>
      </c>
      <c r="I27" s="17">
        <f t="shared" si="6"/>
        <v>6.3185217843647626E-2</v>
      </c>
      <c r="K27" s="17">
        <v>0</v>
      </c>
      <c r="L27" s="17">
        <v>0</v>
      </c>
      <c r="M27" s="17">
        <v>0</v>
      </c>
      <c r="O27" s="157"/>
    </row>
    <row r="28" spans="1:15">
      <c r="A28" s="15" t="s">
        <v>13</v>
      </c>
      <c r="B28" s="16">
        <v>1.3128853202160401E-3</v>
      </c>
      <c r="C28" s="16">
        <v>1.44701726466049E-3</v>
      </c>
      <c r="D28" s="16">
        <v>1.5736132812499901E-3</v>
      </c>
      <c r="E28" s="16">
        <v>1.76258053626543E-3</v>
      </c>
      <c r="G28" s="17">
        <f t="shared" si="6"/>
        <v>0.1021657736430308</v>
      </c>
      <c r="H28" s="17">
        <f t="shared" si="6"/>
        <v>8.7487564717621355E-2</v>
      </c>
      <c r="I28" s="17">
        <f t="shared" si="6"/>
        <v>0.12008493908067104</v>
      </c>
      <c r="K28" s="17">
        <v>0</v>
      </c>
      <c r="L28" s="17">
        <v>0</v>
      </c>
      <c r="M28" s="17">
        <v>0</v>
      </c>
    </row>
    <row r="29" spans="1:15">
      <c r="A29" s="15" t="s">
        <v>14</v>
      </c>
      <c r="B29" s="16">
        <v>3.1815606674382699E-2</v>
      </c>
      <c r="C29" s="16">
        <v>2.8037792486496901E-2</v>
      </c>
      <c r="D29" s="16">
        <v>2.6811030815972199E-2</v>
      </c>
      <c r="E29" s="16">
        <v>2.7797176408179001E-2</v>
      </c>
      <c r="G29" s="195">
        <v>0.06</v>
      </c>
      <c r="H29" s="195">
        <v>0.06</v>
      </c>
      <c r="I29" s="195">
        <v>0.14000000000000001</v>
      </c>
      <c r="K29" s="17">
        <v>0.05</v>
      </c>
      <c r="L29" s="17">
        <v>0.05</v>
      </c>
      <c r="M29" s="17">
        <v>0.05</v>
      </c>
    </row>
    <row r="30" spans="1:15">
      <c r="A30" s="15" t="s">
        <v>15</v>
      </c>
      <c r="B30" s="16">
        <v>9.2807497347608001E-2</v>
      </c>
      <c r="C30" s="16">
        <v>0.10028877580054001</v>
      </c>
      <c r="D30" s="16">
        <v>0.10752530140817899</v>
      </c>
      <c r="E30" s="16">
        <v>0.117885</v>
      </c>
      <c r="G30" s="17">
        <f t="shared" si="6"/>
        <v>8.061071213795451E-2</v>
      </c>
      <c r="H30" s="17">
        <f t="shared" si="6"/>
        <v>7.2156884455658335E-2</v>
      </c>
      <c r="I30" s="17">
        <f t="shared" si="6"/>
        <v>9.6346612900849685E-2</v>
      </c>
      <c r="K30" s="17">
        <v>0</v>
      </c>
      <c r="L30" s="17">
        <v>0</v>
      </c>
      <c r="M30" s="17">
        <v>0</v>
      </c>
    </row>
    <row r="31" spans="1:15">
      <c r="A31" s="15" t="s">
        <v>16</v>
      </c>
      <c r="B31" s="16">
        <v>9.5496199845678999E-3</v>
      </c>
      <c r="C31" s="16">
        <v>1.03111764564043E-2</v>
      </c>
      <c r="D31" s="16">
        <v>1.0979484712577099E-2</v>
      </c>
      <c r="E31" s="16">
        <v>1.2084414544753E-2</v>
      </c>
      <c r="G31" s="17">
        <f t="shared" si="6"/>
        <v>7.9747306496705445E-2</v>
      </c>
      <c r="H31" s="17">
        <f t="shared" si="6"/>
        <v>6.4813967542734788E-2</v>
      </c>
      <c r="I31" s="17">
        <f t="shared" si="6"/>
        <v>0.10063585506068361</v>
      </c>
      <c r="K31" s="17">
        <v>0.05</v>
      </c>
      <c r="L31" s="17">
        <v>0.05</v>
      </c>
      <c r="M31" s="17">
        <v>0.05</v>
      </c>
    </row>
    <row r="32" spans="1:15" ht="9.75" customHeight="1"/>
    <row r="33" spans="1:13">
      <c r="A33" s="270" t="s">
        <v>74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</row>
    <row r="34" spans="1:13">
      <c r="A34" s="267" t="s">
        <v>68</v>
      </c>
      <c r="B34" s="269" t="s">
        <v>78</v>
      </c>
      <c r="C34" s="269"/>
      <c r="D34" s="269"/>
      <c r="E34" s="269"/>
      <c r="G34" s="269" t="s">
        <v>69</v>
      </c>
      <c r="H34" s="269"/>
      <c r="I34" s="269"/>
      <c r="K34" s="269" t="s">
        <v>131</v>
      </c>
      <c r="L34" s="269"/>
      <c r="M34" s="269"/>
    </row>
    <row r="35" spans="1:13">
      <c r="A35" s="268"/>
      <c r="B35" s="38">
        <v>2023</v>
      </c>
      <c r="C35" s="38">
        <v>2028</v>
      </c>
      <c r="D35" s="38">
        <v>2033</v>
      </c>
      <c r="E35" s="38">
        <v>2040</v>
      </c>
      <c r="G35" s="38" t="s">
        <v>70</v>
      </c>
      <c r="H35" s="38" t="s">
        <v>71</v>
      </c>
      <c r="I35" s="38" t="s">
        <v>93</v>
      </c>
      <c r="K35" s="38" t="s">
        <v>70</v>
      </c>
      <c r="L35" s="38" t="s">
        <v>71</v>
      </c>
      <c r="M35" s="38" t="s">
        <v>93</v>
      </c>
    </row>
    <row r="36" spans="1:13">
      <c r="A36" s="15" t="s">
        <v>11</v>
      </c>
      <c r="B36" s="16">
        <v>1.6772434819714799E-2</v>
      </c>
      <c r="C36" s="16">
        <v>1.9321836589555198E-2</v>
      </c>
      <c r="D36" s="158">
        <v>2.2067169571689398E-2</v>
      </c>
      <c r="E36" s="158">
        <v>2.5405633952088402E-2</v>
      </c>
      <c r="G36" s="17">
        <f t="shared" ref="G36:I41" si="7">IF(B36&gt;0,(C36-B36)/B36,0)</f>
        <v>0.15199950378365817</v>
      </c>
      <c r="H36" s="17">
        <f t="shared" si="7"/>
        <v>0.14208447366842156</v>
      </c>
      <c r="I36" s="17">
        <f t="shared" si="7"/>
        <v>0.15128647874632797</v>
      </c>
      <c r="K36" s="17">
        <v>0.1</v>
      </c>
      <c r="L36" s="17">
        <v>0.1</v>
      </c>
      <c r="M36" s="17">
        <v>0.1</v>
      </c>
    </row>
    <row r="37" spans="1:13">
      <c r="A37" s="15" t="s">
        <v>12</v>
      </c>
      <c r="B37" s="16">
        <v>5.3644926493829296E-3</v>
      </c>
      <c r="C37" s="16">
        <v>6.1709447972659801E-3</v>
      </c>
      <c r="D37" s="158">
        <v>7.0517765944720897E-3</v>
      </c>
      <c r="E37" s="158">
        <v>8.0933174517456401E-3</v>
      </c>
      <c r="G37" s="17">
        <f t="shared" si="7"/>
        <v>0.15033148530379953</v>
      </c>
      <c r="H37" s="17">
        <f t="shared" si="7"/>
        <v>0.14273856372793348</v>
      </c>
      <c r="I37" s="17">
        <f t="shared" si="7"/>
        <v>0.14769907176157815</v>
      </c>
      <c r="K37" s="17">
        <v>0.1</v>
      </c>
      <c r="L37" s="17">
        <v>0.1</v>
      </c>
      <c r="M37" s="17">
        <v>0.1</v>
      </c>
    </row>
    <row r="38" spans="1:13">
      <c r="A38" s="15" t="s">
        <v>13</v>
      </c>
      <c r="B38" s="16">
        <v>3.5049945736976E-2</v>
      </c>
      <c r="C38" s="16">
        <v>4.0432603361333502E-2</v>
      </c>
      <c r="D38" s="16">
        <v>4.6170348944212902E-2</v>
      </c>
      <c r="E38" s="158">
        <v>5.3191893089909903E-2</v>
      </c>
      <c r="G38" s="17">
        <f t="shared" si="7"/>
        <v>0.15357106869010237</v>
      </c>
      <c r="H38" s="17">
        <f t="shared" si="7"/>
        <v>0.14190888307643626</v>
      </c>
      <c r="I38" s="17">
        <f t="shared" si="7"/>
        <v>0.15207907902496148</v>
      </c>
      <c r="K38" s="17">
        <v>0.1</v>
      </c>
      <c r="L38" s="17">
        <v>0.1</v>
      </c>
      <c r="M38" s="17">
        <v>0.1</v>
      </c>
    </row>
    <row r="39" spans="1:13">
      <c r="A39" s="15" t="s">
        <v>14</v>
      </c>
      <c r="B39" s="16">
        <v>7.7708181158994598E-3</v>
      </c>
      <c r="C39" s="16">
        <v>8.9713141308344103E-3</v>
      </c>
      <c r="D39" s="16">
        <v>1.0253443551767299E-2</v>
      </c>
      <c r="E39" s="158">
        <v>1.1902279381147201E-2</v>
      </c>
      <c r="G39" s="17">
        <f t="shared" si="7"/>
        <v>0.1544877253630064</v>
      </c>
      <c r="H39" s="17">
        <f t="shared" si="7"/>
        <v>0.14291433810418139</v>
      </c>
      <c r="I39" s="17">
        <f t="shared" si="7"/>
        <v>0.16080800767618261</v>
      </c>
      <c r="K39" s="17">
        <v>0.1</v>
      </c>
      <c r="L39" s="17">
        <v>0.1</v>
      </c>
      <c r="M39" s="17">
        <v>0.1</v>
      </c>
    </row>
    <row r="40" spans="1:13">
      <c r="A40" s="15" t="s">
        <v>15</v>
      </c>
      <c r="B40" s="16">
        <v>0.106048059890581</v>
      </c>
      <c r="C40" s="16">
        <v>0.122705092006189</v>
      </c>
      <c r="D40" s="16">
        <v>0.13952921646932401</v>
      </c>
      <c r="E40" s="158">
        <v>0.161521139865233</v>
      </c>
      <c r="G40" s="17">
        <f t="shared" si="7"/>
        <v>0.15707059735741047</v>
      </c>
      <c r="H40" s="17">
        <f t="shared" si="7"/>
        <v>0.13711023876895376</v>
      </c>
      <c r="I40" s="17">
        <f t="shared" si="7"/>
        <v>0.15761518592590965</v>
      </c>
      <c r="K40" s="17">
        <v>0.1</v>
      </c>
      <c r="L40" s="17">
        <v>0.1</v>
      </c>
      <c r="M40" s="17">
        <v>0.1</v>
      </c>
    </row>
    <row r="41" spans="1:13">
      <c r="A41" s="15" t="s">
        <v>16</v>
      </c>
      <c r="B41" s="16">
        <v>4.3095928260781999E-3</v>
      </c>
      <c r="C41" s="16">
        <v>4.9634299705535699E-3</v>
      </c>
      <c r="D41" s="16">
        <v>5.67629393634586E-3</v>
      </c>
      <c r="E41" s="158">
        <v>6.5366603097716499E-3</v>
      </c>
      <c r="G41" s="17">
        <f t="shared" si="7"/>
        <v>0.15171668667138852</v>
      </c>
      <c r="H41" s="17">
        <f t="shared" si="7"/>
        <v>0.1436232544876189</v>
      </c>
      <c r="I41" s="17">
        <f t="shared" si="7"/>
        <v>0.15157185006167151</v>
      </c>
      <c r="K41" s="17">
        <v>0.1</v>
      </c>
      <c r="L41" s="17">
        <v>0.1</v>
      </c>
      <c r="M41" s="17">
        <v>0.1</v>
      </c>
    </row>
    <row r="42" spans="1:13" ht="6.75" customHeight="1"/>
    <row r="43" spans="1:13">
      <c r="A43" s="260" t="s">
        <v>75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</row>
    <row r="44" spans="1:13">
      <c r="A44" s="263" t="s">
        <v>68</v>
      </c>
      <c r="B44" s="262" t="s">
        <v>78</v>
      </c>
      <c r="C44" s="262"/>
      <c r="D44" s="262"/>
      <c r="E44" s="262"/>
      <c r="G44" s="262" t="s">
        <v>69</v>
      </c>
      <c r="H44" s="262"/>
      <c r="I44" s="262"/>
      <c r="K44" s="262" t="s">
        <v>131</v>
      </c>
      <c r="L44" s="262"/>
      <c r="M44" s="262"/>
    </row>
    <row r="45" spans="1:13">
      <c r="A45" s="264"/>
      <c r="B45" s="39">
        <v>2023</v>
      </c>
      <c r="C45" s="39">
        <v>2028</v>
      </c>
      <c r="D45" s="39">
        <v>2033</v>
      </c>
      <c r="E45" s="39">
        <v>2040</v>
      </c>
      <c r="G45" s="39" t="s">
        <v>70</v>
      </c>
      <c r="H45" s="39" t="s">
        <v>71</v>
      </c>
      <c r="I45" s="39" t="s">
        <v>93</v>
      </c>
      <c r="K45" s="39" t="s">
        <v>70</v>
      </c>
      <c r="L45" s="39" t="s">
        <v>71</v>
      </c>
      <c r="M45" s="39" t="s">
        <v>93</v>
      </c>
    </row>
    <row r="46" spans="1:13">
      <c r="A46" s="15" t="s">
        <v>11</v>
      </c>
      <c r="B46" s="16">
        <v>0</v>
      </c>
      <c r="C46" s="16">
        <v>0</v>
      </c>
      <c r="D46" s="16">
        <v>0</v>
      </c>
      <c r="E46" s="16">
        <v>0</v>
      </c>
      <c r="G46" s="17">
        <f t="shared" ref="G46:I51" si="8">IF(B46&gt;0,(C46-B46)/B46,0)</f>
        <v>0</v>
      </c>
      <c r="H46" s="17">
        <f t="shared" si="8"/>
        <v>0</v>
      </c>
      <c r="I46" s="17">
        <f t="shared" si="8"/>
        <v>0</v>
      </c>
      <c r="K46" s="17">
        <f t="shared" ref="K46:L51" si="9">IF(F46&gt;0,(G46-F46)/F46,0)</f>
        <v>0</v>
      </c>
      <c r="L46" s="17">
        <f t="shared" si="9"/>
        <v>0</v>
      </c>
      <c r="M46" s="17">
        <v>0</v>
      </c>
    </row>
    <row r="47" spans="1:13">
      <c r="A47" s="15" t="s">
        <v>12</v>
      </c>
      <c r="B47" s="16">
        <v>0</v>
      </c>
      <c r="C47" s="16">
        <v>0</v>
      </c>
      <c r="D47" s="16">
        <v>0</v>
      </c>
      <c r="E47" s="16">
        <v>0</v>
      </c>
      <c r="G47" s="17">
        <f t="shared" si="8"/>
        <v>0</v>
      </c>
      <c r="H47" s="17">
        <f t="shared" si="8"/>
        <v>0</v>
      </c>
      <c r="I47" s="17">
        <f t="shared" si="8"/>
        <v>0</v>
      </c>
      <c r="K47" s="17">
        <f t="shared" si="9"/>
        <v>0</v>
      </c>
      <c r="L47" s="17">
        <f t="shared" si="9"/>
        <v>0</v>
      </c>
      <c r="M47" s="17">
        <v>0</v>
      </c>
    </row>
    <row r="48" spans="1:13">
      <c r="A48" s="15" t="s">
        <v>13</v>
      </c>
      <c r="B48" s="16">
        <v>0</v>
      </c>
      <c r="C48" s="16">
        <v>0</v>
      </c>
      <c r="D48" s="16">
        <v>0</v>
      </c>
      <c r="E48" s="16">
        <v>0</v>
      </c>
      <c r="G48" s="17">
        <f t="shared" si="8"/>
        <v>0</v>
      </c>
      <c r="H48" s="17">
        <f t="shared" si="8"/>
        <v>0</v>
      </c>
      <c r="I48" s="17">
        <f t="shared" si="8"/>
        <v>0</v>
      </c>
      <c r="K48" s="17">
        <f t="shared" si="9"/>
        <v>0</v>
      </c>
      <c r="L48" s="17">
        <f t="shared" si="9"/>
        <v>0</v>
      </c>
      <c r="M48" s="17">
        <v>0</v>
      </c>
    </row>
    <row r="49" spans="1:13">
      <c r="A49" s="15" t="s">
        <v>14</v>
      </c>
      <c r="B49" s="159">
        <v>8.3810003364583299</v>
      </c>
      <c r="C49" s="159">
        <v>8.3810003364583299</v>
      </c>
      <c r="D49" s="159">
        <v>8.3810003364583299</v>
      </c>
      <c r="E49" s="159">
        <v>8.3810003364583299</v>
      </c>
      <c r="G49" s="195">
        <v>0.06</v>
      </c>
      <c r="H49" s="195">
        <v>0.06</v>
      </c>
      <c r="I49" s="195">
        <v>0.14000000000000001</v>
      </c>
      <c r="K49" s="195">
        <v>0.2</v>
      </c>
      <c r="L49" s="195">
        <v>0.3</v>
      </c>
      <c r="M49" s="195">
        <v>0.4</v>
      </c>
    </row>
    <row r="50" spans="1:13">
      <c r="A50" s="15" t="s">
        <v>15</v>
      </c>
      <c r="B50" s="16">
        <v>0</v>
      </c>
      <c r="C50" s="16">
        <v>0</v>
      </c>
      <c r="D50" s="16">
        <v>0</v>
      </c>
      <c r="E50" s="16">
        <v>0</v>
      </c>
      <c r="G50" s="17">
        <f t="shared" si="8"/>
        <v>0</v>
      </c>
      <c r="H50" s="17">
        <f t="shared" si="8"/>
        <v>0</v>
      </c>
      <c r="I50" s="17">
        <f t="shared" si="8"/>
        <v>0</v>
      </c>
      <c r="K50" s="17">
        <f t="shared" si="9"/>
        <v>0</v>
      </c>
      <c r="L50" s="17">
        <f t="shared" si="9"/>
        <v>0</v>
      </c>
      <c r="M50" s="17">
        <v>0</v>
      </c>
    </row>
    <row r="51" spans="1:13">
      <c r="A51" s="15" t="s">
        <v>16</v>
      </c>
      <c r="B51" s="16">
        <v>0</v>
      </c>
      <c r="C51" s="16">
        <v>0</v>
      </c>
      <c r="D51" s="16">
        <v>0</v>
      </c>
      <c r="E51" s="16">
        <v>0</v>
      </c>
      <c r="G51" s="17">
        <f t="shared" si="8"/>
        <v>0</v>
      </c>
      <c r="H51" s="17">
        <f t="shared" si="8"/>
        <v>0</v>
      </c>
      <c r="I51" s="17">
        <f t="shared" si="8"/>
        <v>0</v>
      </c>
      <c r="K51" s="17">
        <f t="shared" si="9"/>
        <v>0</v>
      </c>
      <c r="L51" s="17">
        <f t="shared" si="9"/>
        <v>0</v>
      </c>
      <c r="M51" s="17">
        <v>0</v>
      </c>
    </row>
    <row r="52" spans="1:13" ht="9" customHeight="1"/>
  </sheetData>
  <mergeCells count="27">
    <mergeCell ref="A14:A15"/>
    <mergeCell ref="B14:E14"/>
    <mergeCell ref="G14:I14"/>
    <mergeCell ref="A1:O1"/>
    <mergeCell ref="A3:O3"/>
    <mergeCell ref="K4:M4"/>
    <mergeCell ref="O4:O5"/>
    <mergeCell ref="A13:M13"/>
    <mergeCell ref="A4:A5"/>
    <mergeCell ref="B4:E4"/>
    <mergeCell ref="G4:I4"/>
    <mergeCell ref="K14:M14"/>
    <mergeCell ref="A23:M23"/>
    <mergeCell ref="K24:M24"/>
    <mergeCell ref="A43:M43"/>
    <mergeCell ref="K44:M44"/>
    <mergeCell ref="A44:A45"/>
    <mergeCell ref="B44:E44"/>
    <mergeCell ref="G44:I44"/>
    <mergeCell ref="A24:A25"/>
    <mergeCell ref="B24:E24"/>
    <mergeCell ref="G24:I24"/>
    <mergeCell ref="A34:A35"/>
    <mergeCell ref="B34:E34"/>
    <mergeCell ref="G34:I34"/>
    <mergeCell ref="A33:M33"/>
    <mergeCell ref="K34:M34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0AEF-7A84-4CD1-9D71-0C7BBF6F0B7C}">
  <dimension ref="A1:BA53"/>
  <sheetViews>
    <sheetView topLeftCell="U1" zoomScale="90" zoomScaleNormal="90" workbookViewId="0">
      <selection activeCell="AX13" sqref="AX13"/>
    </sheetView>
  </sheetViews>
  <sheetFormatPr defaultColWidth="9.125" defaultRowHeight="12"/>
  <cols>
    <col min="1" max="1" width="18.75" style="2" bestFit="1" customWidth="1"/>
    <col min="2" max="2" width="6.875" style="2" customWidth="1"/>
    <col min="3" max="5" width="6.375" style="2" bestFit="1" customWidth="1"/>
    <col min="6" max="6" width="2" style="2" customWidth="1"/>
    <col min="7" max="10" width="11.25" style="2" bestFit="1" customWidth="1"/>
    <col min="11" max="11" width="2.125" style="2" customWidth="1"/>
    <col min="12" max="15" width="11.25" style="2" customWidth="1"/>
    <col min="16" max="16" width="2.375" style="18" customWidth="1"/>
    <col min="17" max="17" width="18.75" style="18" bestFit="1" customWidth="1"/>
    <col min="18" max="18" width="7.625" style="18" customWidth="1"/>
    <col min="19" max="21" width="6.375" style="18" bestFit="1" customWidth="1"/>
    <col min="22" max="22" width="2.25" style="18" customWidth="1"/>
    <col min="23" max="26" width="11.25" style="18" bestFit="1" customWidth="1"/>
    <col min="27" max="27" width="2.875" style="18" customWidth="1"/>
    <col min="28" max="31" width="11.25" style="18" customWidth="1"/>
    <col min="32" max="32" width="2" style="18" customWidth="1"/>
    <col min="33" max="33" width="18.75" style="18" bestFit="1" customWidth="1"/>
    <col min="34" max="34" width="6.625" style="18" customWidth="1"/>
    <col min="35" max="37" width="6.375" style="18" bestFit="1" customWidth="1"/>
    <col min="38" max="38" width="3.625" style="18" customWidth="1"/>
    <col min="39" max="42" width="11.25" style="18" bestFit="1" customWidth="1"/>
    <col min="43" max="43" width="3.25" style="18" customWidth="1"/>
    <col min="44" max="47" width="11.25" style="18" customWidth="1"/>
    <col min="48" max="48" width="1" style="18" customWidth="1"/>
    <col min="49" max="16384" width="9.125" style="18"/>
  </cols>
  <sheetData>
    <row r="1" spans="1:53" ht="15">
      <c r="A1" s="346" t="s">
        <v>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W1" s="290" t="s">
        <v>61</v>
      </c>
      <c r="AX1" s="242"/>
      <c r="AY1" s="242"/>
      <c r="AZ1" s="242"/>
      <c r="BA1" s="242"/>
    </row>
    <row r="2" spans="1:53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53" ht="15" customHeight="1">
      <c r="A3" s="160" t="s">
        <v>76</v>
      </c>
      <c r="B3" s="348" t="s">
        <v>81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9"/>
      <c r="P3" s="11"/>
      <c r="Q3" s="160" t="s">
        <v>83</v>
      </c>
      <c r="R3" s="348" t="s">
        <v>80</v>
      </c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9"/>
      <c r="AG3" s="160" t="s">
        <v>82</v>
      </c>
      <c r="AH3" s="348" t="s">
        <v>65</v>
      </c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9"/>
      <c r="AW3" s="294"/>
      <c r="AX3" s="291" t="s">
        <v>85</v>
      </c>
      <c r="AY3" s="292"/>
      <c r="AZ3" s="292"/>
      <c r="BA3" s="293"/>
    </row>
    <row r="4" spans="1:53">
      <c r="A4" s="13"/>
      <c r="O4" s="161"/>
      <c r="Q4" s="1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61"/>
      <c r="AG4" s="13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161"/>
      <c r="AW4" s="295"/>
      <c r="AX4" s="146">
        <v>2023</v>
      </c>
      <c r="AY4" s="146">
        <v>2028</v>
      </c>
      <c r="AZ4" s="146">
        <v>2033</v>
      </c>
      <c r="BA4" s="146">
        <v>2040</v>
      </c>
    </row>
    <row r="5" spans="1:53">
      <c r="A5" s="309" t="s">
        <v>72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50"/>
      <c r="Q5" s="309" t="s">
        <v>72</v>
      </c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50"/>
      <c r="AG5" s="309" t="s">
        <v>72</v>
      </c>
      <c r="AH5" s="310"/>
      <c r="AI5" s="310"/>
      <c r="AJ5" s="310"/>
      <c r="AK5" s="310"/>
      <c r="AL5" s="310"/>
      <c r="AM5" s="310"/>
      <c r="AN5" s="310"/>
      <c r="AO5" s="310"/>
      <c r="AP5" s="310"/>
      <c r="AQ5" s="178"/>
      <c r="AR5" s="162"/>
      <c r="AS5" s="162"/>
      <c r="AT5" s="162"/>
      <c r="AU5" s="163"/>
      <c r="AW5" s="26" t="s">
        <v>55</v>
      </c>
      <c r="AX5" s="145">
        <v>6.5949999999999995E-2</v>
      </c>
      <c r="AY5" s="145">
        <f>AX5+AX5*($AX$12*(AY4-AX4))</f>
        <v>7.5842499999999993E-2</v>
      </c>
      <c r="AZ5" s="145">
        <f t="shared" ref="AZ5:BA5" si="0">AY5+AY5*($AX$12*(AZ4-AY4))</f>
        <v>8.7218874999999987E-2</v>
      </c>
      <c r="BA5" s="145">
        <f t="shared" si="0"/>
        <v>0.10553483874999998</v>
      </c>
    </row>
    <row r="6" spans="1:53">
      <c r="A6" s="299" t="s">
        <v>43</v>
      </c>
      <c r="B6" s="300" t="s">
        <v>78</v>
      </c>
      <c r="C6" s="300"/>
      <c r="D6" s="300"/>
      <c r="E6" s="300"/>
      <c r="G6" s="300" t="s">
        <v>128</v>
      </c>
      <c r="H6" s="300"/>
      <c r="I6" s="300"/>
      <c r="J6" s="300"/>
      <c r="K6" s="164"/>
      <c r="L6" s="300" t="s">
        <v>101</v>
      </c>
      <c r="M6" s="300"/>
      <c r="N6" s="300"/>
      <c r="O6" s="345"/>
      <c r="Q6" s="305" t="s">
        <v>43</v>
      </c>
      <c r="R6" s="307" t="s">
        <v>78</v>
      </c>
      <c r="S6" s="307"/>
      <c r="T6" s="307"/>
      <c r="U6" s="307"/>
      <c r="V6" s="2"/>
      <c r="W6" s="307" t="s">
        <v>79</v>
      </c>
      <c r="X6" s="307"/>
      <c r="Y6" s="307"/>
      <c r="Z6" s="308"/>
      <c r="AA6" s="164"/>
      <c r="AB6" s="300" t="s">
        <v>101</v>
      </c>
      <c r="AC6" s="300"/>
      <c r="AD6" s="300"/>
      <c r="AE6" s="345"/>
      <c r="AG6" s="305" t="s">
        <v>43</v>
      </c>
      <c r="AH6" s="307" t="s">
        <v>78</v>
      </c>
      <c r="AI6" s="307"/>
      <c r="AJ6" s="307"/>
      <c r="AK6" s="307"/>
      <c r="AL6" s="2"/>
      <c r="AM6" s="307" t="s">
        <v>79</v>
      </c>
      <c r="AN6" s="307"/>
      <c r="AO6" s="307"/>
      <c r="AP6" s="308"/>
      <c r="AQ6" s="164"/>
      <c r="AR6" s="300" t="s">
        <v>101</v>
      </c>
      <c r="AS6" s="300"/>
      <c r="AT6" s="300"/>
      <c r="AU6" s="345"/>
      <c r="AW6" s="26" t="s">
        <v>56</v>
      </c>
      <c r="AX6" s="145">
        <f>AX7-AX5</f>
        <v>8.405E-2</v>
      </c>
      <c r="AY6" s="145">
        <f t="shared" ref="AY6:BA6" si="1">AX6+AX6*0.039</f>
        <v>8.7327950000000001E-2</v>
      </c>
      <c r="AZ6" s="145">
        <f t="shared" si="1"/>
        <v>9.0733740049999997E-2</v>
      </c>
      <c r="BA6" s="145">
        <f t="shared" si="1"/>
        <v>9.4272355911950004E-2</v>
      </c>
    </row>
    <row r="7" spans="1:53">
      <c r="A7" s="299"/>
      <c r="B7" s="95">
        <v>2023</v>
      </c>
      <c r="C7" s="95">
        <v>2028</v>
      </c>
      <c r="D7" s="95">
        <v>2033</v>
      </c>
      <c r="E7" s="95">
        <v>2043</v>
      </c>
      <c r="G7" s="95">
        <v>2023</v>
      </c>
      <c r="H7" s="95">
        <v>2028</v>
      </c>
      <c r="I7" s="95">
        <v>2033</v>
      </c>
      <c r="J7" s="95">
        <v>2040</v>
      </c>
      <c r="K7" s="164"/>
      <c r="L7" s="95">
        <v>2023</v>
      </c>
      <c r="M7" s="95">
        <v>2028</v>
      </c>
      <c r="N7" s="95">
        <v>2033</v>
      </c>
      <c r="O7" s="165">
        <v>2043</v>
      </c>
      <c r="Q7" s="306"/>
      <c r="R7" s="95">
        <v>2023</v>
      </c>
      <c r="S7" s="95">
        <v>2028</v>
      </c>
      <c r="T7" s="95">
        <v>2033</v>
      </c>
      <c r="U7" s="95">
        <v>2043</v>
      </c>
      <c r="V7" s="2"/>
      <c r="W7" s="95">
        <v>2023</v>
      </c>
      <c r="X7" s="95">
        <v>2028</v>
      </c>
      <c r="Y7" s="95">
        <v>2033</v>
      </c>
      <c r="Z7" s="95">
        <v>2040</v>
      </c>
      <c r="AA7" s="164"/>
      <c r="AB7" s="95">
        <v>2023</v>
      </c>
      <c r="AC7" s="95">
        <v>2028</v>
      </c>
      <c r="AD7" s="95">
        <v>2033</v>
      </c>
      <c r="AE7" s="165">
        <v>2043</v>
      </c>
      <c r="AG7" s="306"/>
      <c r="AH7" s="95">
        <v>2023</v>
      </c>
      <c r="AI7" s="95">
        <v>2028</v>
      </c>
      <c r="AJ7" s="95">
        <v>2033</v>
      </c>
      <c r="AK7" s="95">
        <v>2043</v>
      </c>
      <c r="AL7" s="2"/>
      <c r="AM7" s="95">
        <v>2023</v>
      </c>
      <c r="AN7" s="95">
        <v>2028</v>
      </c>
      <c r="AO7" s="95">
        <v>2033</v>
      </c>
      <c r="AP7" s="95">
        <v>2040</v>
      </c>
      <c r="AQ7" s="164"/>
      <c r="AR7" s="95">
        <v>2023</v>
      </c>
      <c r="AS7" s="95">
        <v>2028</v>
      </c>
      <c r="AT7" s="95">
        <v>2033</v>
      </c>
      <c r="AU7" s="165">
        <v>2043</v>
      </c>
      <c r="AW7" s="26" t="s">
        <v>57</v>
      </c>
      <c r="AX7" s="145">
        <v>0.15</v>
      </c>
      <c r="AY7" s="145">
        <f t="shared" ref="AY7:BA7" si="2">AX7+AX7*0.039</f>
        <v>0.15584999999999999</v>
      </c>
      <c r="AZ7" s="145">
        <f t="shared" si="2"/>
        <v>0.16192814999999999</v>
      </c>
      <c r="BA7" s="145">
        <f t="shared" si="2"/>
        <v>0.16824334785</v>
      </c>
    </row>
    <row r="8" spans="1:53">
      <c r="A8" s="166" t="s">
        <v>11</v>
      </c>
      <c r="B8" s="96">
        <f>Demandas_Atual!D7</f>
        <v>0</v>
      </c>
      <c r="C8" s="97">
        <f>B8+Taxas_Demandas!G6*B8-Taxas_Demandas!K6*Base_Cenarios!B8</f>
        <v>0</v>
      </c>
      <c r="D8" s="97">
        <f>C8+Taxas_Demandas!H6*C8-Taxas_Demandas!L6*Base_Cenarios!C8</f>
        <v>0</v>
      </c>
      <c r="E8" s="97">
        <f>D8+Taxas_Demandas!I6*D8-Taxas_Demandas!M6*Base_Cenarios!D8</f>
        <v>0</v>
      </c>
      <c r="G8" s="98">
        <f>B8*60*60*24*365</f>
        <v>0</v>
      </c>
      <c r="H8" s="98">
        <f t="shared" ref="H8:I13" si="3">C8*60*60*24*30</f>
        <v>0</v>
      </c>
      <c r="I8" s="98">
        <f t="shared" si="3"/>
        <v>0</v>
      </c>
      <c r="J8" s="98">
        <f t="shared" ref="J8:J13" si="4">E8*60*60*24*30</f>
        <v>0</v>
      </c>
      <c r="K8" s="167"/>
      <c r="L8" s="98">
        <f>Cargas_Atual!D7*365</f>
        <v>0</v>
      </c>
      <c r="M8" s="98">
        <f>L8+L8*Taxas_Demandas!G6</f>
        <v>0</v>
      </c>
      <c r="N8" s="98">
        <f>M8+M8*Taxas_Demandas!H6</f>
        <v>0</v>
      </c>
      <c r="O8" s="168">
        <f>N8+N8*Taxas_Demandas!I6</f>
        <v>0</v>
      </c>
      <c r="Q8" s="189" t="s">
        <v>11</v>
      </c>
      <c r="R8" s="19">
        <f>Demandas_Atual!C7</f>
        <v>0</v>
      </c>
      <c r="S8" s="20">
        <f>R8+Taxas_Demandas!G6*R8-Taxas_Demandas!K6*Base_Cenarios!R8</f>
        <v>0</v>
      </c>
      <c r="T8" s="20">
        <f>S8+Taxas_Demandas!H6*S8-Taxas_Demandas!L6*Base_Cenarios!S8</f>
        <v>0</v>
      </c>
      <c r="U8" s="20">
        <f>T8+Taxas_Demandas!I6*T8-Taxas_Demandas!M6*Base_Cenarios!T8</f>
        <v>0</v>
      </c>
      <c r="V8" s="2"/>
      <c r="W8" s="21">
        <f t="shared" ref="W8:Z13" si="5">R8*60*60*24*30</f>
        <v>0</v>
      </c>
      <c r="X8" s="21">
        <f t="shared" si="5"/>
        <v>0</v>
      </c>
      <c r="Y8" s="21">
        <f t="shared" si="5"/>
        <v>0</v>
      </c>
      <c r="Z8" s="93">
        <f t="shared" si="5"/>
        <v>0</v>
      </c>
      <c r="AA8" s="167"/>
      <c r="AB8" s="98">
        <f>Cargas_Atual!C7*360</f>
        <v>0</v>
      </c>
      <c r="AC8" s="98">
        <f>AB8+AB8*Taxas_Demandas!G6</f>
        <v>0</v>
      </c>
      <c r="AD8" s="98">
        <f>AC8+AC8*Taxas_Demandas!H6</f>
        <v>0</v>
      </c>
      <c r="AE8" s="168">
        <f>AD8+AD8*Taxas_Demandas!I6</f>
        <v>0</v>
      </c>
      <c r="AG8" s="189" t="s">
        <v>11</v>
      </c>
      <c r="AH8" s="19">
        <f>Demandas_Atual!G7</f>
        <v>0</v>
      </c>
      <c r="AI8" s="20">
        <f>AH8+Taxas_Demandas!G6*AH8-Taxas_Demandas!K6*Base_Cenarios!AH8</f>
        <v>0</v>
      </c>
      <c r="AJ8" s="20">
        <f>AI8+Taxas_Demandas!H6*AI8-Taxas_Demandas!L6*Base_Cenarios!AI8</f>
        <v>0</v>
      </c>
      <c r="AK8" s="20">
        <f>AJ8+Taxas_Demandas!I6*AJ8-Taxas_Demandas!M6*Base_Cenarios!AJ8</f>
        <v>0</v>
      </c>
      <c r="AL8" s="2"/>
      <c r="AM8" s="21">
        <f t="shared" ref="AM8:AP13" si="6">AH8*60*60*24*30</f>
        <v>0</v>
      </c>
      <c r="AN8" s="21">
        <f t="shared" si="6"/>
        <v>0</v>
      </c>
      <c r="AO8" s="21">
        <f t="shared" si="6"/>
        <v>0</v>
      </c>
      <c r="AP8" s="93">
        <f t="shared" si="6"/>
        <v>0</v>
      </c>
      <c r="AQ8" s="167"/>
      <c r="AR8" s="98">
        <f>Cargas_Atual!E7</f>
        <v>2.83</v>
      </c>
      <c r="AS8" s="98">
        <f>AR8+AR8*Taxas_Demandas!G6</f>
        <v>2.959725616139719</v>
      </c>
      <c r="AT8" s="98">
        <f>AS8+AS8*Taxas_Demandas!H6</f>
        <v>3.0687902907957785</v>
      </c>
      <c r="AU8" s="168">
        <f>AT8+AT8*Taxas_Demandas!I6</f>
        <v>3.1551200872017846</v>
      </c>
    </row>
    <row r="9" spans="1:53">
      <c r="A9" s="166" t="s">
        <v>12</v>
      </c>
      <c r="B9" s="96">
        <f>Demandas_Atual!D8</f>
        <v>0</v>
      </c>
      <c r="C9" s="97">
        <f>B9+Taxas_Demandas!G7*B9-Taxas_Demandas!K7*Base_Cenarios!B9</f>
        <v>0</v>
      </c>
      <c r="D9" s="97">
        <f>C9+Taxas_Demandas!H7*C9-Taxas_Demandas!L7*Base_Cenarios!C9</f>
        <v>0</v>
      </c>
      <c r="E9" s="97">
        <f>D9+Taxas_Demandas!I7*D9-Taxas_Demandas!M7*Base_Cenarios!D9</f>
        <v>0</v>
      </c>
      <c r="G9" s="98">
        <f t="shared" ref="G9:G13" si="7">B9*60*60*24*30</f>
        <v>0</v>
      </c>
      <c r="H9" s="98">
        <f t="shared" si="3"/>
        <v>0</v>
      </c>
      <c r="I9" s="98">
        <f t="shared" si="3"/>
        <v>0</v>
      </c>
      <c r="J9" s="98">
        <f t="shared" si="4"/>
        <v>0</v>
      </c>
      <c r="K9" s="167"/>
      <c r="L9" s="98">
        <f>Cargas_Atual!D8*365</f>
        <v>0</v>
      </c>
      <c r="M9" s="98">
        <f>L9+L9*Taxas_Demandas!G7</f>
        <v>0</v>
      </c>
      <c r="N9" s="98">
        <f>M9+M9*Taxas_Demandas!H7</f>
        <v>0</v>
      </c>
      <c r="O9" s="168">
        <f>N9+N9*Taxas_Demandas!I7</f>
        <v>0</v>
      </c>
      <c r="Q9" s="189" t="s">
        <v>12</v>
      </c>
      <c r="R9" s="19">
        <f>Demandas_Atual!C8</f>
        <v>2.7463013698630135E-3</v>
      </c>
      <c r="S9" s="20">
        <f>R9+Taxas_Demandas!G7*R9-Taxas_Demandas!K7*Base_Cenarios!R9</f>
        <v>2.529355223016509E-3</v>
      </c>
      <c r="T9" s="20">
        <f>S9+Taxas_Demandas!H7*S9-Taxas_Demandas!L7*Base_Cenarios!S9</f>
        <v>2.310040678886812E-3</v>
      </c>
      <c r="U9" s="20">
        <f>T9+Taxas_Demandas!I7*T9-Taxas_Demandas!M7*Base_Cenarios!T9</f>
        <v>2.2496799223054075E-3</v>
      </c>
      <c r="V9" s="2"/>
      <c r="W9" s="21">
        <f t="shared" si="5"/>
        <v>7118.4131506849317</v>
      </c>
      <c r="X9" s="21">
        <f t="shared" si="5"/>
        <v>6556.088738058791</v>
      </c>
      <c r="Y9" s="21">
        <f t="shared" si="5"/>
        <v>5987.6254396746162</v>
      </c>
      <c r="Z9" s="93">
        <f t="shared" si="5"/>
        <v>5831.1703586156145</v>
      </c>
      <c r="AA9" s="167"/>
      <c r="AB9" s="98">
        <f>Cargas_Atual!C8*360</f>
        <v>0</v>
      </c>
      <c r="AC9" s="98">
        <f>AB9+AB9*Taxas_Demandas!G7</f>
        <v>0</v>
      </c>
      <c r="AD9" s="98">
        <f>AC9+AC9*Taxas_Demandas!H7</f>
        <v>0</v>
      </c>
      <c r="AE9" s="168">
        <f>AD9+AD9*Taxas_Demandas!I7</f>
        <v>0</v>
      </c>
      <c r="AG9" s="189" t="s">
        <v>12</v>
      </c>
      <c r="AH9" s="19">
        <f>Demandas_Atual!G8</f>
        <v>2.5000000000000001E-3</v>
      </c>
      <c r="AI9" s="20">
        <f>AH9+Taxas_Demandas!G7*AH9-Taxas_Demandas!K7*Base_Cenarios!AH9</f>
        <v>2.3025106155253037E-3</v>
      </c>
      <c r="AJ9" s="20">
        <f>AI9+Taxas_Demandas!H7*AI9-Taxas_Demandas!L7*Base_Cenarios!AI9</f>
        <v>2.1028652429012531E-3</v>
      </c>
      <c r="AK9" s="20">
        <f>AJ9+Taxas_Demandas!I7*AJ9-Taxas_Demandas!M7*Base_Cenarios!AJ9</f>
        <v>2.0479179260810901E-3</v>
      </c>
      <c r="AL9" s="2"/>
      <c r="AM9" s="21">
        <f t="shared" si="6"/>
        <v>6480</v>
      </c>
      <c r="AN9" s="21">
        <f t="shared" si="6"/>
        <v>5968.1075154415867</v>
      </c>
      <c r="AO9" s="21">
        <f t="shared" si="6"/>
        <v>5450.6267096000483</v>
      </c>
      <c r="AP9" s="93">
        <f t="shared" si="6"/>
        <v>5308.2032644021856</v>
      </c>
      <c r="AQ9" s="167"/>
      <c r="AR9" s="98">
        <f>Cargas_Atual!E8</f>
        <v>19.920000000000002</v>
      </c>
      <c r="AS9" s="98">
        <f>AR9+AR9*Taxas_Demandas!G7</f>
        <v>20.633718584505623</v>
      </c>
      <c r="AT9" s="98">
        <f>AS9+AS9*Taxas_Demandas!H7</f>
        <v>21.213883282680293</v>
      </c>
      <c r="AU9" s="168">
        <f>AT9+AT9*Taxas_Demandas!I7</f>
        <v>21.720264245027209</v>
      </c>
    </row>
    <row r="10" spans="1:53">
      <c r="A10" s="166" t="s">
        <v>13</v>
      </c>
      <c r="B10" s="96">
        <f>Demandas_Atual!D9</f>
        <v>0</v>
      </c>
      <c r="C10" s="97">
        <f>B10+Taxas_Demandas!G8*B10-Taxas_Demandas!K8*Base_Cenarios!B10</f>
        <v>0</v>
      </c>
      <c r="D10" s="97">
        <f>C10+Taxas_Demandas!H8*C10-Taxas_Demandas!L8*Base_Cenarios!C10</f>
        <v>0</v>
      </c>
      <c r="E10" s="97">
        <f>D10+Taxas_Demandas!I8*D10-Taxas_Demandas!M8*Base_Cenarios!D10</f>
        <v>0</v>
      </c>
      <c r="G10" s="98">
        <f t="shared" si="7"/>
        <v>0</v>
      </c>
      <c r="H10" s="98">
        <f t="shared" si="3"/>
        <v>0</v>
      </c>
      <c r="I10" s="98">
        <f t="shared" si="3"/>
        <v>0</v>
      </c>
      <c r="J10" s="98">
        <f t="shared" si="4"/>
        <v>0</v>
      </c>
      <c r="K10" s="167"/>
      <c r="L10" s="98">
        <f>Cargas_Atual!D9*365</f>
        <v>0</v>
      </c>
      <c r="M10" s="98">
        <f>L10+L10*Taxas_Demandas!G8</f>
        <v>0</v>
      </c>
      <c r="N10" s="98">
        <f>M10+M10*Taxas_Demandas!H8</f>
        <v>0</v>
      </c>
      <c r="O10" s="168">
        <f>N10+N10*Taxas_Demandas!I8</f>
        <v>0</v>
      </c>
      <c r="Q10" s="189" t="s">
        <v>13</v>
      </c>
      <c r="R10" s="19">
        <f>Demandas_Atual!C9</f>
        <v>0</v>
      </c>
      <c r="S10" s="20">
        <f>R10+Taxas_Demandas!G8*R10-Taxas_Demandas!K8*Base_Cenarios!R10</f>
        <v>0</v>
      </c>
      <c r="T10" s="20">
        <f>S10+Taxas_Demandas!H8*S10-Taxas_Demandas!L8*Base_Cenarios!S10</f>
        <v>0</v>
      </c>
      <c r="U10" s="20">
        <f>T10+Taxas_Demandas!I8*T10-Taxas_Demandas!M8*Base_Cenarios!T10</f>
        <v>0</v>
      </c>
      <c r="V10" s="2"/>
      <c r="W10" s="21">
        <f t="shared" si="5"/>
        <v>0</v>
      </c>
      <c r="X10" s="21">
        <f t="shared" si="5"/>
        <v>0</v>
      </c>
      <c r="Y10" s="21">
        <f t="shared" si="5"/>
        <v>0</v>
      </c>
      <c r="Z10" s="93">
        <f t="shared" si="5"/>
        <v>0</v>
      </c>
      <c r="AA10" s="167"/>
      <c r="AB10" s="98">
        <f>Cargas_Atual!C9*360</f>
        <v>0</v>
      </c>
      <c r="AC10" s="98">
        <f>AB10+AB10*Taxas_Demandas!G8</f>
        <v>0</v>
      </c>
      <c r="AD10" s="98">
        <f>AC10+AC10*Taxas_Demandas!H8</f>
        <v>0</v>
      </c>
      <c r="AE10" s="168">
        <f>AD10+AD10*Taxas_Demandas!I8</f>
        <v>0</v>
      </c>
      <c r="AG10" s="189" t="s">
        <v>13</v>
      </c>
      <c r="AH10" s="19">
        <f>Demandas_Atual!G9</f>
        <v>2.0000000000000001E-4</v>
      </c>
      <c r="AI10" s="20">
        <f>AH10+Taxas_Demandas!G8*AH10-Taxas_Demandas!K8*Base_Cenarios!AH10</f>
        <v>2.0592921695600122E-4</v>
      </c>
      <c r="AJ10" s="20">
        <f>AI10+Taxas_Demandas!H8*AI10-Taxas_Demandas!L8*Base_Cenarios!AI10</f>
        <v>2.1039252752828616E-4</v>
      </c>
      <c r="AK10" s="20">
        <f>AJ10+Taxas_Demandas!I8*AJ10-Taxas_Demandas!M8*Base_Cenarios!AJ10</f>
        <v>2.0365410219679695E-4</v>
      </c>
      <c r="AL10" s="2"/>
      <c r="AM10" s="21">
        <f t="shared" si="6"/>
        <v>518.40000000000009</v>
      </c>
      <c r="AN10" s="21">
        <f t="shared" si="6"/>
        <v>533.76853034995509</v>
      </c>
      <c r="AO10" s="21">
        <f t="shared" si="6"/>
        <v>545.3374313533177</v>
      </c>
      <c r="AP10" s="93">
        <f t="shared" si="6"/>
        <v>527.87143289409778</v>
      </c>
      <c r="AQ10" s="167"/>
      <c r="AR10" s="98">
        <f>Cargas_Atual!E9</f>
        <v>7.52</v>
      </c>
      <c r="AS10" s="98">
        <f>AR10+AR10*Taxas_Demandas!G8</f>
        <v>7.7429385575456458</v>
      </c>
      <c r="AT10" s="98">
        <f>AS10+AS10*Taxas_Demandas!H8</f>
        <v>7.9107590350635597</v>
      </c>
      <c r="AU10" s="168">
        <f>AT10+AT10*Taxas_Demandas!I8</f>
        <v>8.0529321943527439</v>
      </c>
    </row>
    <row r="11" spans="1:53" ht="12.75" thickBot="1">
      <c r="A11" s="166" t="s">
        <v>14</v>
      </c>
      <c r="B11" s="96">
        <f>Demandas_Atual!D10</f>
        <v>1.4279999999999999</v>
      </c>
      <c r="C11" s="97">
        <f>B11+Taxas_Demandas!G9*B11-Taxas_Demandas!K9*Base_Cenarios!B11</f>
        <v>1.451858462501721</v>
      </c>
      <c r="D11" s="97">
        <f>C11+Taxas_Demandas!H9*C11-Taxas_Demandas!L9*Base_Cenarios!C11</f>
        <v>1.4629205357713919</v>
      </c>
      <c r="E11" s="97">
        <f>D11+Taxas_Demandas!I9*D11-Taxas_Demandas!M9*Base_Cenarios!D11</f>
        <v>1.4093969895783951</v>
      </c>
      <c r="G11" s="98">
        <f t="shared" si="7"/>
        <v>3701375.9999999995</v>
      </c>
      <c r="H11" s="98">
        <f t="shared" si="3"/>
        <v>3763217.1348044607</v>
      </c>
      <c r="I11" s="98">
        <f t="shared" si="3"/>
        <v>3791890.0287194476</v>
      </c>
      <c r="J11" s="98">
        <f t="shared" si="4"/>
        <v>3653156.9969872008</v>
      </c>
      <c r="K11" s="167"/>
      <c r="L11" s="98">
        <f>Cargas_Atual!D10*365</f>
        <v>537594.22367999959</v>
      </c>
      <c r="M11" s="98">
        <f>L11+L11*Taxas_Demandas!G9</f>
        <v>553672.3803365049</v>
      </c>
      <c r="N11" s="98">
        <f>M11+M11*Taxas_Demandas!H9</f>
        <v>565199.42429986224</v>
      </c>
      <c r="O11" s="168">
        <f>N11+N11*Taxas_Demandas!I9</f>
        <v>572780.57068803895</v>
      </c>
      <c r="Q11" s="189" t="s">
        <v>14</v>
      </c>
      <c r="R11" s="19">
        <f>Demandas_Atual!C10</f>
        <v>1.5378496004566211</v>
      </c>
      <c r="S11" s="20">
        <f>R11+Taxas_Demandas!G9*R11-Taxas_Demandas!K9*Base_Cenarios!R11</f>
        <v>1.5635433868892408</v>
      </c>
      <c r="T11" s="20">
        <f>S11+Taxas_Demandas!H9*S11-Taxas_Demandas!L9*Base_Cenarios!S11</f>
        <v>1.5754564155713031</v>
      </c>
      <c r="U11" s="20">
        <f>T11+Taxas_Demandas!I9*T11-Taxas_Demandas!M9*Base_Cenarios!T11</f>
        <v>1.5178155443332626</v>
      </c>
      <c r="V11" s="2"/>
      <c r="W11" s="21">
        <f t="shared" si="5"/>
        <v>3986106.1643835618</v>
      </c>
      <c r="X11" s="21">
        <f t="shared" si="5"/>
        <v>4052704.458816913</v>
      </c>
      <c r="Y11" s="21">
        <f t="shared" si="5"/>
        <v>4083583.0291608181</v>
      </c>
      <c r="Z11" s="93">
        <f t="shared" si="5"/>
        <v>3934177.8909118166</v>
      </c>
      <c r="AA11" s="167"/>
      <c r="AB11" s="98">
        <f>Cargas_Atual!C10*360</f>
        <v>530937.45516624604</v>
      </c>
      <c r="AC11" s="98">
        <f>AB11+AB11*Taxas_Demandas!G9</f>
        <v>546816.52380752389</v>
      </c>
      <c r="AD11" s="98">
        <f>AC11+AC11*Taxas_Demandas!H9</f>
        <v>558200.83397663268</v>
      </c>
      <c r="AE11" s="168">
        <f>AD11+AD11*Taxas_Demandas!I9</f>
        <v>565688.10670629144</v>
      </c>
      <c r="AG11" s="189" t="s">
        <v>14</v>
      </c>
      <c r="AH11" s="19">
        <f>Demandas_Atual!G10</f>
        <v>1.1142000000000001</v>
      </c>
      <c r="AI11" s="20">
        <f>AH11+Taxas_Demandas!G9*AH11-Taxas_Demandas!K9*Base_Cenarios!AH11</f>
        <v>1.1328156154897884</v>
      </c>
      <c r="AJ11" s="20">
        <f>AI11+Taxas_Demandas!H9*AI11-Taxas_Demandas!L9*Base_Cenarios!AI11</f>
        <v>1.1414468213980986</v>
      </c>
      <c r="AK11" s="20">
        <f>AJ11+Taxas_Demandas!I9*AJ11-Taxas_Demandas!M9*Base_Cenarios!AJ11</f>
        <v>1.0996849620365878</v>
      </c>
      <c r="AL11" s="2"/>
      <c r="AM11" s="21">
        <f t="shared" si="6"/>
        <v>2888006.4000000004</v>
      </c>
      <c r="AN11" s="21">
        <f t="shared" si="6"/>
        <v>2936258.0753495316</v>
      </c>
      <c r="AO11" s="21">
        <f t="shared" si="6"/>
        <v>2958630.1610638713</v>
      </c>
      <c r="AP11" s="93">
        <f t="shared" si="6"/>
        <v>2850383.4215988354</v>
      </c>
      <c r="AQ11" s="167"/>
      <c r="AR11" s="98">
        <f>Cargas_Atual!E10</f>
        <v>4060.72</v>
      </c>
      <c r="AS11" s="98">
        <f>AR11+AR11*Taxas_Demandas!G9</f>
        <v>4182.1664170602162</v>
      </c>
      <c r="AT11" s="98">
        <f>AS11+AS11*Taxas_Demandas!H9</f>
        <v>4269.2359871952312</v>
      </c>
      <c r="AU11" s="168">
        <f>AT11+AT11*Taxas_Demandas!I9</f>
        <v>4326.5002050855664</v>
      </c>
    </row>
    <row r="12" spans="1:53" ht="12.75" thickBot="1">
      <c r="A12" s="166" t="s">
        <v>15</v>
      </c>
      <c r="B12" s="96">
        <f>Demandas_Atual!D11</f>
        <v>0</v>
      </c>
      <c r="C12" s="97">
        <f>B12+Taxas_Demandas!G10*B12-Taxas_Demandas!K10*Base_Cenarios!B12</f>
        <v>0</v>
      </c>
      <c r="D12" s="97">
        <f>C12+Taxas_Demandas!H10*C12-Taxas_Demandas!L10*Base_Cenarios!C12</f>
        <v>0</v>
      </c>
      <c r="E12" s="97">
        <f>D12+Taxas_Demandas!I10*D12-Taxas_Demandas!M10*Base_Cenarios!D12</f>
        <v>0</v>
      </c>
      <c r="G12" s="98">
        <f t="shared" si="7"/>
        <v>0</v>
      </c>
      <c r="H12" s="98">
        <f t="shared" si="3"/>
        <v>0</v>
      </c>
      <c r="I12" s="98">
        <f t="shared" si="3"/>
        <v>0</v>
      </c>
      <c r="J12" s="98">
        <f t="shared" si="4"/>
        <v>0</v>
      </c>
      <c r="K12" s="167"/>
      <c r="L12" s="98">
        <f>Cargas_Atual!D11*365</f>
        <v>0</v>
      </c>
      <c r="M12" s="98">
        <f>L12+L12*Taxas_Demandas!G10</f>
        <v>0</v>
      </c>
      <c r="N12" s="98">
        <f>M12+M12*Taxas_Demandas!H10</f>
        <v>0</v>
      </c>
      <c r="O12" s="168">
        <f>N12+N12*Taxas_Demandas!I10</f>
        <v>0</v>
      </c>
      <c r="Q12" s="189" t="s">
        <v>15</v>
      </c>
      <c r="R12" s="19">
        <f>Demandas_Atual!C11</f>
        <v>2.5337899543378998E-3</v>
      </c>
      <c r="S12" s="20">
        <f>R12+Taxas_Demandas!G10*R12-Taxas_Demandas!K10*Base_Cenarios!R12</f>
        <v>2.584486106429933E-3</v>
      </c>
      <c r="T12" s="20">
        <f>S12+Taxas_Demandas!H10*S12-Taxas_Demandas!L10*Base_Cenarios!S12</f>
        <v>2.6174005370536574E-3</v>
      </c>
      <c r="U12" s="20">
        <f>T12+Taxas_Demandas!I10*T12-Taxas_Demandas!M10*Base_Cenarios!T12</f>
        <v>2.5048703785011876E-3</v>
      </c>
      <c r="V12" s="2"/>
      <c r="W12" s="21">
        <f t="shared" si="5"/>
        <v>6567.5835616438362</v>
      </c>
      <c r="X12" s="21">
        <f t="shared" si="5"/>
        <v>6698.9879878663869</v>
      </c>
      <c r="Y12" s="21">
        <f t="shared" si="5"/>
        <v>6784.3021920430792</v>
      </c>
      <c r="Z12" s="93">
        <f t="shared" si="5"/>
        <v>6492.6240210750784</v>
      </c>
      <c r="AA12" s="167"/>
      <c r="AB12" s="98">
        <f>Cargas_Atual!C11*360</f>
        <v>24883.200000000001</v>
      </c>
      <c r="AC12" s="98">
        <f>AB12+AB12*Taxas_Demandas!G10</f>
        <v>25381.063877618111</v>
      </c>
      <c r="AD12" s="98">
        <f>AC12+AC12*Taxas_Demandas!H10</f>
        <v>25704.301547218183</v>
      </c>
      <c r="AE12" s="168">
        <f>AD12+AD12*Taxas_Demandas!I10</f>
        <v>25884.409061697261</v>
      </c>
      <c r="AG12" s="189" t="s">
        <v>15</v>
      </c>
      <c r="AH12" s="19">
        <f>Demandas_Atual!G11</f>
        <v>1.2699999999999999E-2</v>
      </c>
      <c r="AI12" s="20">
        <f>AH12+Taxas_Demandas!G10*AH12-Taxas_Demandas!K10*Base_Cenarios!AH12</f>
        <v>1.2954102014441469E-2</v>
      </c>
      <c r="AJ12" s="20">
        <f>AI12+Taxas_Demandas!H10*AI12-Taxas_Demandas!L10*Base_Cenarios!AI12</f>
        <v>1.3119077516142252E-2</v>
      </c>
      <c r="AK12" s="20">
        <f>AJ12+Taxas_Demandas!I10*AJ12-Taxas_Demandas!M10*Base_Cenarios!AJ12</f>
        <v>1.2555047727023519E-2</v>
      </c>
      <c r="AL12" s="2"/>
      <c r="AM12" s="21">
        <f t="shared" si="6"/>
        <v>32918.400000000001</v>
      </c>
      <c r="AN12" s="21">
        <f t="shared" si="6"/>
        <v>33577.03242143229</v>
      </c>
      <c r="AO12" s="21">
        <f t="shared" si="6"/>
        <v>34004.648921840715</v>
      </c>
      <c r="AP12" s="93">
        <f t="shared" si="6"/>
        <v>32542.683708444965</v>
      </c>
      <c r="AQ12" s="167"/>
      <c r="AR12" s="98">
        <f>Cargas_Atual!E11</f>
        <v>72.400000000000006</v>
      </c>
      <c r="AS12" s="98">
        <f>AR12+AR12*Taxas_Demandas!G10</f>
        <v>73.848581562642721</v>
      </c>
      <c r="AT12" s="98">
        <f>AS12+AS12*Taxas_Demandas!H10</f>
        <v>74.78907182430703</v>
      </c>
      <c r="AU12" s="168">
        <f>AT12+AT12*Taxas_Demandas!I10</f>
        <v>75.313111499601419</v>
      </c>
      <c r="AW12" s="208" t="s">
        <v>86</v>
      </c>
      <c r="AX12" s="209">
        <f>Renda_Futura!B15</f>
        <v>0.03</v>
      </c>
      <c r="AY12" s="210" t="s">
        <v>87</v>
      </c>
    </row>
    <row r="13" spans="1:53" ht="12.75" thickBot="1">
      <c r="A13" s="169" t="s">
        <v>16</v>
      </c>
      <c r="B13" s="103">
        <f>Demandas_Atual!D12</f>
        <v>0</v>
      </c>
      <c r="C13" s="97">
        <f>B13+Taxas_Demandas!G11*B13-Taxas_Demandas!K11*Base_Cenarios!B13</f>
        <v>0</v>
      </c>
      <c r="D13" s="97">
        <f>C13+Taxas_Demandas!H11*C13-Taxas_Demandas!L11*Base_Cenarios!C13</f>
        <v>0</v>
      </c>
      <c r="E13" s="97">
        <f>D13+Taxas_Demandas!I11*D13-Taxas_Demandas!M11*Base_Cenarios!D13</f>
        <v>0</v>
      </c>
      <c r="G13" s="98">
        <f t="shared" si="7"/>
        <v>0</v>
      </c>
      <c r="H13" s="98">
        <f t="shared" si="3"/>
        <v>0</v>
      </c>
      <c r="I13" s="98">
        <f t="shared" si="3"/>
        <v>0</v>
      </c>
      <c r="J13" s="98">
        <f t="shared" si="4"/>
        <v>0</v>
      </c>
      <c r="K13" s="167"/>
      <c r="L13" s="98">
        <f>Cargas_Atual!D12*365</f>
        <v>28382.399999999998</v>
      </c>
      <c r="M13" s="98">
        <f>L13+L13*Taxas_Demandas!G11</f>
        <v>30696.639430396612</v>
      </c>
      <c r="N13" s="98">
        <f>M13+M13*Taxas_Demandas!H11</f>
        <v>32884.389260235082</v>
      </c>
      <c r="O13" s="168">
        <f>N13+N13*Taxas_Demandas!I11</f>
        <v>34837.193270736432</v>
      </c>
      <c r="Q13" s="189" t="s">
        <v>16</v>
      </c>
      <c r="R13" s="19">
        <f>Demandas_Atual!C12</f>
        <v>3.9222222222222193E-2</v>
      </c>
      <c r="S13" s="20">
        <f>R13+Taxas_Demandas!G11*R13-Taxas_Demandas!K11*Base_Cenarios!R13</f>
        <v>4.0702383948307552E-2</v>
      </c>
      <c r="T13" s="20">
        <f>S13+Taxas_Demandas!H11*S13-Taxas_Demandas!L11*Base_Cenarios!S13</f>
        <v>4.1820478883055429E-2</v>
      </c>
      <c r="U13" s="20">
        <f>T13+Taxas_Demandas!I11*T13-Taxas_Demandas!M11*Base_Cenarios!T13</f>
        <v>4.2212918999543499E-2</v>
      </c>
      <c r="V13" s="2"/>
      <c r="W13" s="21">
        <f t="shared" si="5"/>
        <v>101663.99999999993</v>
      </c>
      <c r="X13" s="21">
        <f t="shared" si="5"/>
        <v>105500.57919401317</v>
      </c>
      <c r="Y13" s="21">
        <f t="shared" si="5"/>
        <v>108398.68126487969</v>
      </c>
      <c r="Z13" s="93">
        <f t="shared" si="5"/>
        <v>109415.88604681675</v>
      </c>
      <c r="AA13" s="167"/>
      <c r="AB13" s="98">
        <f>Cargas_Atual!C12*360</f>
        <v>57960.331807561641</v>
      </c>
      <c r="AC13" s="98">
        <f>AB13+AB13*Taxas_Demandas!G11</f>
        <v>62686.29174287121</v>
      </c>
      <c r="AD13" s="98">
        <f>AC13+AC13*Taxas_Demandas!H11</f>
        <v>67153.944444875771</v>
      </c>
      <c r="AE13" s="168">
        <f>AD13+AD13*Taxas_Demandas!I11</f>
        <v>71141.80905124433</v>
      </c>
      <c r="AG13" s="189" t="s">
        <v>16</v>
      </c>
      <c r="AH13" s="19">
        <f>Demandas_Atual!G12</f>
        <v>0.46760000000000002</v>
      </c>
      <c r="AI13" s="20">
        <f>AH13+Taxas_Demandas!G11*AH13-Taxas_Demandas!K11*Base_Cenarios!AH13</f>
        <v>0.48524621135427087</v>
      </c>
      <c r="AJ13" s="20">
        <f>AI13+Taxas_Demandas!H11*AI13-Taxas_Demandas!L11*Base_Cenarios!AI13</f>
        <v>0.49857593011742374</v>
      </c>
      <c r="AK13" s="20">
        <f>AJ13+Taxas_Demandas!I11*AJ13-Taxas_Demandas!M11*Base_Cenarios!AJ13</f>
        <v>0.50325452781212177</v>
      </c>
      <c r="AL13" s="2"/>
      <c r="AM13" s="21">
        <f t="shared" si="6"/>
        <v>1212019.2</v>
      </c>
      <c r="AN13" s="21">
        <f t="shared" si="6"/>
        <v>1257758.1798302701</v>
      </c>
      <c r="AO13" s="21">
        <f t="shared" si="6"/>
        <v>1292308.8108643624</v>
      </c>
      <c r="AP13" s="93">
        <f t="shared" si="6"/>
        <v>1304435.7360890196</v>
      </c>
      <c r="AQ13" s="167"/>
      <c r="AR13" s="98">
        <f>Cargas_Atual!E12</f>
        <v>616.89</v>
      </c>
      <c r="AS13" s="98">
        <f>AR13+AR13*Taxas_Demandas!G11</f>
        <v>667.18987464828092</v>
      </c>
      <c r="AT13" s="98">
        <f>AS13+AS13*Taxas_Demandas!H11</f>
        <v>714.74050435292384</v>
      </c>
      <c r="AU13" s="168">
        <f>AT13+AT13*Taxas_Demandas!I11</f>
        <v>757.18459879307602</v>
      </c>
      <c r="AW13" s="208" t="s">
        <v>146</v>
      </c>
      <c r="AX13" s="211">
        <v>0.01</v>
      </c>
      <c r="AY13" s="210" t="s">
        <v>147</v>
      </c>
    </row>
    <row r="14" spans="1:53">
      <c r="A14" s="13"/>
      <c r="O14" s="161"/>
      <c r="Q14" s="1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61"/>
      <c r="AG14" s="13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161"/>
    </row>
    <row r="15" spans="1:53">
      <c r="A15" s="301" t="s">
        <v>77</v>
      </c>
      <c r="B15" s="302"/>
      <c r="C15" s="302"/>
      <c r="D15" s="302"/>
      <c r="E15" s="302"/>
      <c r="F15" s="302"/>
      <c r="G15" s="302"/>
      <c r="H15" s="302"/>
      <c r="I15" s="302"/>
      <c r="J15" s="302"/>
      <c r="K15" s="11"/>
      <c r="L15" s="11"/>
      <c r="M15" s="11"/>
      <c r="N15" s="11"/>
      <c r="O15" s="170"/>
      <c r="Q15" s="303" t="s">
        <v>77</v>
      </c>
      <c r="R15" s="304"/>
      <c r="S15" s="304"/>
      <c r="T15" s="304"/>
      <c r="U15" s="304"/>
      <c r="V15" s="304"/>
      <c r="W15" s="304"/>
      <c r="X15" s="304"/>
      <c r="Y15" s="304"/>
      <c r="Z15" s="304"/>
      <c r="AA15" s="178"/>
      <c r="AB15" s="178"/>
      <c r="AC15" s="178"/>
      <c r="AD15" s="178"/>
      <c r="AE15" s="179"/>
      <c r="AG15" s="303" t="s">
        <v>77</v>
      </c>
      <c r="AH15" s="304"/>
      <c r="AI15" s="304"/>
      <c r="AJ15" s="304"/>
      <c r="AK15" s="304"/>
      <c r="AL15" s="304"/>
      <c r="AM15" s="304"/>
      <c r="AN15" s="304"/>
      <c r="AO15" s="304"/>
      <c r="AP15" s="304"/>
      <c r="AQ15" s="178"/>
      <c r="AR15" s="178"/>
      <c r="AS15" s="178"/>
      <c r="AT15" s="178"/>
      <c r="AU15" s="179"/>
    </row>
    <row r="16" spans="1:53">
      <c r="A16" s="297" t="s">
        <v>43</v>
      </c>
      <c r="B16" s="296" t="s">
        <v>78</v>
      </c>
      <c r="C16" s="296"/>
      <c r="D16" s="296"/>
      <c r="E16" s="296"/>
      <c r="G16" s="296" t="s">
        <v>79</v>
      </c>
      <c r="H16" s="296"/>
      <c r="I16" s="296"/>
      <c r="J16" s="296"/>
      <c r="K16" s="164"/>
      <c r="L16" s="164"/>
      <c r="M16" s="164"/>
      <c r="N16" s="164"/>
      <c r="O16" s="171"/>
      <c r="Q16" s="329" t="s">
        <v>43</v>
      </c>
      <c r="R16" s="331" t="s">
        <v>78</v>
      </c>
      <c r="S16" s="331"/>
      <c r="T16" s="331"/>
      <c r="U16" s="331"/>
      <c r="V16" s="2"/>
      <c r="W16" s="331" t="s">
        <v>79</v>
      </c>
      <c r="X16" s="331"/>
      <c r="Y16" s="331"/>
      <c r="Z16" s="332"/>
      <c r="AA16" s="164"/>
      <c r="AB16" s="164"/>
      <c r="AC16" s="164"/>
      <c r="AD16" s="164"/>
      <c r="AE16" s="171"/>
      <c r="AG16" s="329" t="s">
        <v>43</v>
      </c>
      <c r="AH16" s="331" t="s">
        <v>78</v>
      </c>
      <c r="AI16" s="331"/>
      <c r="AJ16" s="331"/>
      <c r="AK16" s="331"/>
      <c r="AL16" s="2"/>
      <c r="AM16" s="331" t="s">
        <v>79</v>
      </c>
      <c r="AN16" s="331"/>
      <c r="AO16" s="331"/>
      <c r="AP16" s="332"/>
      <c r="AQ16" s="164"/>
      <c r="AR16" s="164"/>
      <c r="AS16" s="164"/>
      <c r="AT16" s="164"/>
      <c r="AU16" s="171"/>
    </row>
    <row r="17" spans="1:47">
      <c r="A17" s="298"/>
      <c r="B17" s="99">
        <v>2023</v>
      </c>
      <c r="C17" s="99">
        <v>2028</v>
      </c>
      <c r="D17" s="99">
        <v>2033</v>
      </c>
      <c r="E17" s="99">
        <v>2043</v>
      </c>
      <c r="G17" s="99">
        <v>2023</v>
      </c>
      <c r="H17" s="99">
        <v>2028</v>
      </c>
      <c r="I17" s="99">
        <v>2033</v>
      </c>
      <c r="J17" s="99">
        <v>2040</v>
      </c>
      <c r="K17" s="164"/>
      <c r="L17" s="164"/>
      <c r="M17" s="164"/>
      <c r="N17" s="164"/>
      <c r="O17" s="171"/>
      <c r="Q17" s="330"/>
      <c r="R17" s="34">
        <v>2023</v>
      </c>
      <c r="S17" s="34">
        <v>2028</v>
      </c>
      <c r="T17" s="34">
        <v>2033</v>
      </c>
      <c r="U17" s="34">
        <v>2040</v>
      </c>
      <c r="V17" s="2"/>
      <c r="W17" s="34">
        <v>2023</v>
      </c>
      <c r="X17" s="34">
        <v>2028</v>
      </c>
      <c r="Y17" s="34">
        <v>2033</v>
      </c>
      <c r="Z17" s="94">
        <v>2040</v>
      </c>
      <c r="AA17" s="164"/>
      <c r="AB17" s="164"/>
      <c r="AC17" s="164"/>
      <c r="AD17" s="164"/>
      <c r="AE17" s="171"/>
      <c r="AG17" s="330"/>
      <c r="AH17" s="34">
        <v>2023</v>
      </c>
      <c r="AI17" s="34">
        <v>2028</v>
      </c>
      <c r="AJ17" s="34">
        <v>2033</v>
      </c>
      <c r="AK17" s="34">
        <v>2040</v>
      </c>
      <c r="AL17" s="2"/>
      <c r="AM17" s="34">
        <v>2023</v>
      </c>
      <c r="AN17" s="34">
        <v>2028</v>
      </c>
      <c r="AO17" s="34">
        <v>2033</v>
      </c>
      <c r="AP17" s="94">
        <v>2040</v>
      </c>
      <c r="AQ17" s="164"/>
      <c r="AR17" s="164"/>
      <c r="AS17" s="164"/>
      <c r="AT17" s="164"/>
      <c r="AU17" s="171"/>
    </row>
    <row r="18" spans="1:47">
      <c r="A18" s="166" t="s">
        <v>11</v>
      </c>
      <c r="B18" s="96">
        <f>Demandas_Atual!K7</f>
        <v>0</v>
      </c>
      <c r="C18" s="97">
        <f>B18+Taxas_Demandas!G16*B18-Taxas_Demandas!K16*Base_Cenarios!B18</f>
        <v>0</v>
      </c>
      <c r="D18" s="97">
        <f>C18+Taxas_Demandas!H16*C18-Taxas_Demandas!L16*Base_Cenarios!C18</f>
        <v>0</v>
      </c>
      <c r="E18" s="97">
        <f>D18+Taxas_Demandas!I16*D18-Taxas_Demandas!M16*Base_Cenarios!D18</f>
        <v>0</v>
      </c>
      <c r="G18" s="98">
        <f>B18*60*60*24*30</f>
        <v>0</v>
      </c>
      <c r="H18" s="98">
        <f t="shared" ref="H18:H23" si="8">C18*60*60*24*30</f>
        <v>0</v>
      </c>
      <c r="I18" s="98">
        <f t="shared" ref="I18:I23" si="9">D18*60*60*24*30</f>
        <v>0</v>
      </c>
      <c r="J18" s="98">
        <f t="shared" ref="J18:J23" si="10">E18*60*60*24*30</f>
        <v>0</v>
      </c>
      <c r="K18" s="167"/>
      <c r="L18" s="167"/>
      <c r="M18" s="167"/>
      <c r="N18" s="167"/>
      <c r="O18" s="172"/>
      <c r="Q18" s="189" t="s">
        <v>11</v>
      </c>
      <c r="R18" s="19">
        <f>Demandas_Atual!J7</f>
        <v>0</v>
      </c>
      <c r="S18" s="20">
        <f>R18+Taxas_Demandas!G16*R18-Taxas_Demandas!K16*Base_Cenarios!R18</f>
        <v>0</v>
      </c>
      <c r="T18" s="20">
        <f>S18+Taxas_Demandas!H16*S18-Taxas_Demandas!L16*Base_Cenarios!S18</f>
        <v>0</v>
      </c>
      <c r="U18" s="20">
        <f>T18+Taxas_Demandas!I16*T18-Taxas_Demandas!M16*Base_Cenarios!T18</f>
        <v>0</v>
      </c>
      <c r="V18" s="2"/>
      <c r="W18" s="21">
        <f t="shared" ref="W18:Z23" si="11">R18*60*60*24*30</f>
        <v>0</v>
      </c>
      <c r="X18" s="21">
        <f t="shared" si="11"/>
        <v>0</v>
      </c>
      <c r="Y18" s="21">
        <f t="shared" si="11"/>
        <v>0</v>
      </c>
      <c r="Z18" s="93">
        <f t="shared" si="11"/>
        <v>0</v>
      </c>
      <c r="AA18" s="167"/>
      <c r="AB18" s="167"/>
      <c r="AC18" s="167"/>
      <c r="AD18" s="167"/>
      <c r="AE18" s="172"/>
      <c r="AG18" s="189" t="s">
        <v>11</v>
      </c>
      <c r="AH18" s="19">
        <f>Demandas_Atual!J7</f>
        <v>0</v>
      </c>
      <c r="AI18" s="20">
        <f>AH18+Taxas_Demandas!G16*AH18-Taxas_Demandas!K16*Base_Cenarios!AH18</f>
        <v>0</v>
      </c>
      <c r="AJ18" s="20">
        <f>AI18+Taxas_Demandas!H16*AI18-Taxas_Demandas!L16*Base_Cenarios!AI18</f>
        <v>0</v>
      </c>
      <c r="AK18" s="20">
        <f>AJ18+Taxas_Demandas!I16*AJ18-Taxas_Demandas!M16*Base_Cenarios!AJ18</f>
        <v>0</v>
      </c>
      <c r="AL18" s="2"/>
      <c r="AM18" s="21">
        <f t="shared" ref="AM18:AP23" si="12">AH18*60*60*24*30</f>
        <v>0</v>
      </c>
      <c r="AN18" s="21">
        <f t="shared" si="12"/>
        <v>0</v>
      </c>
      <c r="AO18" s="21">
        <f t="shared" si="12"/>
        <v>0</v>
      </c>
      <c r="AP18" s="93">
        <f t="shared" si="12"/>
        <v>0</v>
      </c>
      <c r="AQ18" s="167"/>
      <c r="AR18" s="167"/>
      <c r="AS18" s="167"/>
      <c r="AT18" s="167"/>
      <c r="AU18" s="172"/>
    </row>
    <row r="19" spans="1:47">
      <c r="A19" s="166" t="s">
        <v>12</v>
      </c>
      <c r="B19" s="96">
        <f>Demandas_Atual!K8</f>
        <v>0</v>
      </c>
      <c r="C19" s="97">
        <f>B19+Taxas_Demandas!G17*B19-Taxas_Demandas!K17*Base_Cenarios!B19</f>
        <v>0</v>
      </c>
      <c r="D19" s="97">
        <f>C19+Taxas_Demandas!H17*C19-Taxas_Demandas!L17*Base_Cenarios!C19</f>
        <v>0</v>
      </c>
      <c r="E19" s="97">
        <f>D19+Taxas_Demandas!I17*D19-Taxas_Demandas!M17*Base_Cenarios!D19</f>
        <v>0</v>
      </c>
      <c r="G19" s="98">
        <f t="shared" ref="G19:G23" si="13">B19*60*60*24*30</f>
        <v>0</v>
      </c>
      <c r="H19" s="98">
        <f t="shared" si="8"/>
        <v>0</v>
      </c>
      <c r="I19" s="98">
        <f t="shared" si="9"/>
        <v>0</v>
      </c>
      <c r="J19" s="98">
        <f t="shared" si="10"/>
        <v>0</v>
      </c>
      <c r="K19" s="167"/>
      <c r="L19" s="167"/>
      <c r="M19" s="167"/>
      <c r="N19" s="167"/>
      <c r="O19" s="172"/>
      <c r="Q19" s="189" t="s">
        <v>12</v>
      </c>
      <c r="R19" s="19">
        <f>Demandas_Atual!J8</f>
        <v>0</v>
      </c>
      <c r="S19" s="20">
        <f>R19+Taxas_Demandas!G17*R19-Taxas_Demandas!K17*Base_Cenarios!R19</f>
        <v>0</v>
      </c>
      <c r="T19" s="20">
        <f>S19+Taxas_Demandas!H17*S19-Taxas_Demandas!L17*Base_Cenarios!S19</f>
        <v>0</v>
      </c>
      <c r="U19" s="20">
        <f>T19+Taxas_Demandas!I17*T19-Taxas_Demandas!M17*Base_Cenarios!T19</f>
        <v>0</v>
      </c>
      <c r="V19" s="2"/>
      <c r="W19" s="21">
        <f t="shared" si="11"/>
        <v>0</v>
      </c>
      <c r="X19" s="21">
        <f t="shared" si="11"/>
        <v>0</v>
      </c>
      <c r="Y19" s="21">
        <f t="shared" si="11"/>
        <v>0</v>
      </c>
      <c r="Z19" s="93">
        <f t="shared" si="11"/>
        <v>0</v>
      </c>
      <c r="AA19" s="167"/>
      <c r="AB19" s="167"/>
      <c r="AC19" s="167"/>
      <c r="AD19" s="167"/>
      <c r="AE19" s="172"/>
      <c r="AG19" s="189" t="s">
        <v>12</v>
      </c>
      <c r="AH19" s="19">
        <f>Demandas_Atual!J8</f>
        <v>0</v>
      </c>
      <c r="AI19" s="20">
        <f>AH19+Taxas_Demandas!G17*AH19-Taxas_Demandas!K17*Base_Cenarios!AH19</f>
        <v>0</v>
      </c>
      <c r="AJ19" s="20">
        <f>AI19+Taxas_Demandas!H17*AI19-Taxas_Demandas!L17*Base_Cenarios!AI19</f>
        <v>0</v>
      </c>
      <c r="AK19" s="20">
        <f>AJ19+Taxas_Demandas!I17*AJ19-Taxas_Demandas!M17*Base_Cenarios!AJ19</f>
        <v>0</v>
      </c>
      <c r="AL19" s="2"/>
      <c r="AM19" s="21">
        <f t="shared" si="12"/>
        <v>0</v>
      </c>
      <c r="AN19" s="21">
        <f t="shared" si="12"/>
        <v>0</v>
      </c>
      <c r="AO19" s="21">
        <f t="shared" si="12"/>
        <v>0</v>
      </c>
      <c r="AP19" s="93">
        <f t="shared" si="12"/>
        <v>0</v>
      </c>
      <c r="AQ19" s="167"/>
      <c r="AR19" s="167"/>
      <c r="AS19" s="167"/>
      <c r="AT19" s="167"/>
      <c r="AU19" s="172"/>
    </row>
    <row r="20" spans="1:47">
      <c r="A20" s="166" t="s">
        <v>13</v>
      </c>
      <c r="B20" s="96">
        <f>Demandas_Atual!K9</f>
        <v>0</v>
      </c>
      <c r="C20" s="97">
        <f>B20+Taxas_Demandas!G18*B20-Taxas_Demandas!K18*Base_Cenarios!B20</f>
        <v>0</v>
      </c>
      <c r="D20" s="97">
        <f>C20+Taxas_Demandas!H18*C20-Taxas_Demandas!L18*Base_Cenarios!C20</f>
        <v>0</v>
      </c>
      <c r="E20" s="97">
        <f>D20+Taxas_Demandas!I18*D20-Taxas_Demandas!M18*Base_Cenarios!D20</f>
        <v>0</v>
      </c>
      <c r="G20" s="98">
        <f t="shared" si="13"/>
        <v>0</v>
      </c>
      <c r="H20" s="98">
        <f t="shared" si="8"/>
        <v>0</v>
      </c>
      <c r="I20" s="98">
        <f t="shared" si="9"/>
        <v>0</v>
      </c>
      <c r="J20" s="98">
        <f t="shared" si="10"/>
        <v>0</v>
      </c>
      <c r="K20" s="167"/>
      <c r="L20" s="167"/>
      <c r="M20" s="167"/>
      <c r="N20" s="167"/>
      <c r="O20" s="172"/>
      <c r="Q20" s="189" t="s">
        <v>13</v>
      </c>
      <c r="R20" s="19">
        <f>Demandas_Atual!J9</f>
        <v>0</v>
      </c>
      <c r="S20" s="20">
        <f>R20+Taxas_Demandas!G18*R20-Taxas_Demandas!K18*Base_Cenarios!R20</f>
        <v>0</v>
      </c>
      <c r="T20" s="20">
        <f>S20+Taxas_Demandas!H18*S20-Taxas_Demandas!L18*Base_Cenarios!S20</f>
        <v>0</v>
      </c>
      <c r="U20" s="20">
        <f>T20+Taxas_Demandas!I18*T20-Taxas_Demandas!M18*Base_Cenarios!T20</f>
        <v>0</v>
      </c>
      <c r="V20" s="2"/>
      <c r="W20" s="21">
        <f t="shared" si="11"/>
        <v>0</v>
      </c>
      <c r="X20" s="21">
        <f t="shared" si="11"/>
        <v>0</v>
      </c>
      <c r="Y20" s="21">
        <f t="shared" si="11"/>
        <v>0</v>
      </c>
      <c r="Z20" s="93">
        <f t="shared" si="11"/>
        <v>0</v>
      </c>
      <c r="AA20" s="167"/>
      <c r="AB20" s="167"/>
      <c r="AC20" s="167"/>
      <c r="AD20" s="167"/>
      <c r="AE20" s="172"/>
      <c r="AG20" s="189" t="s">
        <v>13</v>
      </c>
      <c r="AH20" s="19">
        <f>Demandas_Atual!J9</f>
        <v>0</v>
      </c>
      <c r="AI20" s="20">
        <f>AH20+Taxas_Demandas!G18*AH20-Taxas_Demandas!K18*Base_Cenarios!AH20</f>
        <v>0</v>
      </c>
      <c r="AJ20" s="20">
        <f>AI20+Taxas_Demandas!H18*AI20-Taxas_Demandas!L18*Base_Cenarios!AI20</f>
        <v>0</v>
      </c>
      <c r="AK20" s="20">
        <f>AJ20+Taxas_Demandas!I18*AJ20-Taxas_Demandas!M18*Base_Cenarios!AJ20</f>
        <v>0</v>
      </c>
      <c r="AL20" s="2"/>
      <c r="AM20" s="21">
        <f t="shared" si="12"/>
        <v>0</v>
      </c>
      <c r="AN20" s="21">
        <f t="shared" si="12"/>
        <v>0</v>
      </c>
      <c r="AO20" s="21">
        <f t="shared" si="12"/>
        <v>0</v>
      </c>
      <c r="AP20" s="93">
        <f t="shared" si="12"/>
        <v>0</v>
      </c>
      <c r="AQ20" s="167"/>
      <c r="AR20" s="167"/>
      <c r="AS20" s="167"/>
      <c r="AT20" s="167"/>
      <c r="AU20" s="172"/>
    </row>
    <row r="21" spans="1:47">
      <c r="A21" s="166" t="s">
        <v>14</v>
      </c>
      <c r="B21" s="96">
        <f>Demandas_Atual!K10</f>
        <v>0</v>
      </c>
      <c r="C21" s="97">
        <f>B21+Taxas_Demandas!G19*B21-Taxas_Demandas!K19*Base_Cenarios!B21</f>
        <v>0</v>
      </c>
      <c r="D21" s="97">
        <f>C21+Taxas_Demandas!H19*C21-Taxas_Demandas!L19*Base_Cenarios!C21</f>
        <v>0</v>
      </c>
      <c r="E21" s="97">
        <f>D21+Taxas_Demandas!I19*D21-Taxas_Demandas!M19*Base_Cenarios!D21</f>
        <v>0</v>
      </c>
      <c r="G21" s="98">
        <f t="shared" si="13"/>
        <v>0</v>
      </c>
      <c r="H21" s="98">
        <f t="shared" si="8"/>
        <v>0</v>
      </c>
      <c r="I21" s="98">
        <f t="shared" si="9"/>
        <v>0</v>
      </c>
      <c r="J21" s="98">
        <f t="shared" si="10"/>
        <v>0</v>
      </c>
      <c r="K21" s="167"/>
      <c r="L21" s="167"/>
      <c r="M21" s="167"/>
      <c r="N21" s="167"/>
      <c r="O21" s="172"/>
      <c r="Q21" s="189" t="s">
        <v>14</v>
      </c>
      <c r="R21" s="19">
        <f>Demandas_Atual!J10</f>
        <v>0</v>
      </c>
      <c r="S21" s="20">
        <f>R21+Taxas_Demandas!G19*R21-Taxas_Demandas!K19*Base_Cenarios!R21</f>
        <v>0</v>
      </c>
      <c r="T21" s="20">
        <f>S21+Taxas_Demandas!H19*S21-Taxas_Demandas!L19*Base_Cenarios!S21</f>
        <v>0</v>
      </c>
      <c r="U21" s="20">
        <f>T21+Taxas_Demandas!I19*T21-Taxas_Demandas!M19*Base_Cenarios!T21</f>
        <v>0</v>
      </c>
      <c r="V21" s="2"/>
      <c r="W21" s="21">
        <f t="shared" si="11"/>
        <v>0</v>
      </c>
      <c r="X21" s="21">
        <f t="shared" si="11"/>
        <v>0</v>
      </c>
      <c r="Y21" s="21">
        <f t="shared" si="11"/>
        <v>0</v>
      </c>
      <c r="Z21" s="93">
        <f t="shared" si="11"/>
        <v>0</v>
      </c>
      <c r="AA21" s="167"/>
      <c r="AB21" s="167"/>
      <c r="AC21" s="167"/>
      <c r="AD21" s="167"/>
      <c r="AE21" s="172"/>
      <c r="AG21" s="189" t="s">
        <v>14</v>
      </c>
      <c r="AH21" s="19">
        <f>Demandas_Atual!J10</f>
        <v>0</v>
      </c>
      <c r="AI21" s="20">
        <f>AH21+Taxas_Demandas!G19*AH21-Taxas_Demandas!K19*Base_Cenarios!AH21</f>
        <v>0</v>
      </c>
      <c r="AJ21" s="20">
        <f>AI21+Taxas_Demandas!H19*AI21-Taxas_Demandas!L19*Base_Cenarios!AI21</f>
        <v>0</v>
      </c>
      <c r="AK21" s="20">
        <f>AJ21+Taxas_Demandas!I19*AJ21-Taxas_Demandas!M19*Base_Cenarios!AJ21</f>
        <v>0</v>
      </c>
      <c r="AL21" s="2"/>
      <c r="AM21" s="21">
        <f t="shared" si="12"/>
        <v>0</v>
      </c>
      <c r="AN21" s="21">
        <f t="shared" si="12"/>
        <v>0</v>
      </c>
      <c r="AO21" s="21">
        <f t="shared" si="12"/>
        <v>0</v>
      </c>
      <c r="AP21" s="93">
        <f t="shared" si="12"/>
        <v>0</v>
      </c>
      <c r="AQ21" s="167"/>
      <c r="AR21" s="167"/>
      <c r="AS21" s="167"/>
      <c r="AT21" s="167"/>
      <c r="AU21" s="172"/>
    </row>
    <row r="22" spans="1:47">
      <c r="A22" s="166" t="s">
        <v>15</v>
      </c>
      <c r="B22" s="96">
        <f>Demandas_Atual!K11</f>
        <v>0</v>
      </c>
      <c r="C22" s="97">
        <f>B22+Taxas_Demandas!G20*B22-Taxas_Demandas!K20*Base_Cenarios!B22</f>
        <v>0</v>
      </c>
      <c r="D22" s="97">
        <f>C22+Taxas_Demandas!H20*C22-Taxas_Demandas!L20*Base_Cenarios!C22</f>
        <v>0</v>
      </c>
      <c r="E22" s="97">
        <f>D22+Taxas_Demandas!I20*D22-Taxas_Demandas!M20*Base_Cenarios!D22</f>
        <v>0</v>
      </c>
      <c r="G22" s="98">
        <f t="shared" si="13"/>
        <v>0</v>
      </c>
      <c r="H22" s="98">
        <f t="shared" si="8"/>
        <v>0</v>
      </c>
      <c r="I22" s="98">
        <f t="shared" si="9"/>
        <v>0</v>
      </c>
      <c r="J22" s="98">
        <f t="shared" si="10"/>
        <v>0</v>
      </c>
      <c r="K22" s="167"/>
      <c r="L22" s="167"/>
      <c r="M22" s="167"/>
      <c r="N22" s="167"/>
      <c r="O22" s="172"/>
      <c r="Q22" s="189" t="s">
        <v>15</v>
      </c>
      <c r="R22" s="19">
        <f>Demandas_Atual!J11</f>
        <v>0.32585412480974124</v>
      </c>
      <c r="S22" s="20">
        <f>R22+Taxas_Demandas!G20*R22-Taxas_Demandas!K20*Base_Cenarios!R22</f>
        <v>0.38134708226484015</v>
      </c>
      <c r="T22" s="20">
        <f>S22+Taxas_Demandas!H20*S22-Taxas_Demandas!L20*Base_Cenarios!S22</f>
        <v>0.51187504526401018</v>
      </c>
      <c r="U22" s="20">
        <f>T22+Taxas_Demandas!I20*T22-Taxas_Demandas!M20*Base_Cenarios!T22</f>
        <v>0.59771649035478469</v>
      </c>
      <c r="V22" s="2"/>
      <c r="W22" s="21">
        <f t="shared" si="11"/>
        <v>844613.89150684944</v>
      </c>
      <c r="X22" s="21">
        <f t="shared" si="11"/>
        <v>988451.63723046565</v>
      </c>
      <c r="Y22" s="21">
        <f t="shared" si="11"/>
        <v>1326780.1173243143</v>
      </c>
      <c r="Z22" s="93">
        <f t="shared" si="11"/>
        <v>1549281.1429996018</v>
      </c>
      <c r="AA22" s="167"/>
      <c r="AB22" s="167"/>
      <c r="AC22" s="167"/>
      <c r="AD22" s="167"/>
      <c r="AE22" s="172"/>
      <c r="AG22" s="189" t="s">
        <v>15</v>
      </c>
      <c r="AH22" s="19">
        <f>Demandas_Atual!J11</f>
        <v>0.32585412480974124</v>
      </c>
      <c r="AI22" s="20">
        <f>AH22+Taxas_Demandas!G20*AH22-Taxas_Demandas!K20*Base_Cenarios!AH22</f>
        <v>0.38134708226484015</v>
      </c>
      <c r="AJ22" s="20">
        <f>AI22+Taxas_Demandas!H20*AI22-Taxas_Demandas!L20*Base_Cenarios!AI22</f>
        <v>0.51187504526401018</v>
      </c>
      <c r="AK22" s="20">
        <f>AJ22+Taxas_Demandas!I20*AJ22-Taxas_Demandas!M20*Base_Cenarios!AJ22</f>
        <v>0.59771649035478469</v>
      </c>
      <c r="AL22" s="2"/>
      <c r="AM22" s="21">
        <f t="shared" si="12"/>
        <v>844613.89150684944</v>
      </c>
      <c r="AN22" s="21">
        <f t="shared" si="12"/>
        <v>988451.63723046565</v>
      </c>
      <c r="AO22" s="21">
        <f t="shared" si="12"/>
        <v>1326780.1173243143</v>
      </c>
      <c r="AP22" s="93">
        <f t="shared" si="12"/>
        <v>1549281.1429996018</v>
      </c>
      <c r="AQ22" s="167"/>
      <c r="AR22" s="167"/>
      <c r="AS22" s="167"/>
      <c r="AT22" s="167"/>
      <c r="AU22" s="172"/>
    </row>
    <row r="23" spans="1:47">
      <c r="A23" s="166" t="s">
        <v>16</v>
      </c>
      <c r="B23" s="96">
        <f>Demandas_Atual!K12</f>
        <v>0</v>
      </c>
      <c r="C23" s="97">
        <f>B23+Taxas_Demandas!G21*B23-Taxas_Demandas!K21*Base_Cenarios!B23</f>
        <v>0</v>
      </c>
      <c r="D23" s="97">
        <f>C23+Taxas_Demandas!H21*C23-Taxas_Demandas!L21*Base_Cenarios!C23</f>
        <v>0</v>
      </c>
      <c r="E23" s="97">
        <f>D23+Taxas_Demandas!I21*D23-Taxas_Demandas!M21*Base_Cenarios!D23</f>
        <v>0</v>
      </c>
      <c r="G23" s="98">
        <f t="shared" si="13"/>
        <v>0</v>
      </c>
      <c r="H23" s="98">
        <f t="shared" si="8"/>
        <v>0</v>
      </c>
      <c r="I23" s="98">
        <f t="shared" si="9"/>
        <v>0</v>
      </c>
      <c r="J23" s="98">
        <f t="shared" si="10"/>
        <v>0</v>
      </c>
      <c r="K23" s="167"/>
      <c r="L23" s="167"/>
      <c r="M23" s="167"/>
      <c r="N23" s="167"/>
      <c r="O23" s="172"/>
      <c r="Q23" s="189" t="s">
        <v>16</v>
      </c>
      <c r="R23" s="19">
        <f>Demandas_Atual!J12</f>
        <v>0</v>
      </c>
      <c r="S23" s="20">
        <f>R23+Taxas_Demandas!G21*R23-Taxas_Demandas!K21*Base_Cenarios!R23</f>
        <v>0</v>
      </c>
      <c r="T23" s="20">
        <f>S23+Taxas_Demandas!H21*S23-Taxas_Demandas!L21*Base_Cenarios!S23</f>
        <v>0</v>
      </c>
      <c r="U23" s="20">
        <f>T23+Taxas_Demandas!I21*T23-Taxas_Demandas!M21*Base_Cenarios!T23</f>
        <v>0</v>
      </c>
      <c r="V23" s="2"/>
      <c r="W23" s="21">
        <f t="shared" si="11"/>
        <v>0</v>
      </c>
      <c r="X23" s="21">
        <f t="shared" si="11"/>
        <v>0</v>
      </c>
      <c r="Y23" s="21">
        <f t="shared" si="11"/>
        <v>0</v>
      </c>
      <c r="Z23" s="93">
        <f t="shared" si="11"/>
        <v>0</v>
      </c>
      <c r="AA23" s="167"/>
      <c r="AB23" s="167"/>
      <c r="AC23" s="167"/>
      <c r="AD23" s="167"/>
      <c r="AE23" s="172"/>
      <c r="AG23" s="189" t="s">
        <v>16</v>
      </c>
      <c r="AH23" s="19">
        <f>Demandas_Atual!J12</f>
        <v>0</v>
      </c>
      <c r="AI23" s="20">
        <f>AH23+Taxas_Demandas!G21*AH23-Taxas_Demandas!K21*Base_Cenarios!AH23</f>
        <v>0</v>
      </c>
      <c r="AJ23" s="20">
        <f>AI23+Taxas_Demandas!H21*AI23-Taxas_Demandas!L21*Base_Cenarios!AI23</f>
        <v>0</v>
      </c>
      <c r="AK23" s="20">
        <f>AJ23+Taxas_Demandas!I21*AJ23-Taxas_Demandas!M21*Base_Cenarios!AJ23</f>
        <v>0</v>
      </c>
      <c r="AL23" s="2"/>
      <c r="AM23" s="21">
        <f t="shared" si="12"/>
        <v>0</v>
      </c>
      <c r="AN23" s="21">
        <f t="shared" si="12"/>
        <v>0</v>
      </c>
      <c r="AO23" s="21">
        <f t="shared" si="12"/>
        <v>0</v>
      </c>
      <c r="AP23" s="93">
        <f t="shared" si="12"/>
        <v>0</v>
      </c>
      <c r="AQ23" s="167"/>
      <c r="AR23" s="167"/>
      <c r="AS23" s="167"/>
      <c r="AT23" s="167"/>
      <c r="AU23" s="172"/>
    </row>
    <row r="24" spans="1:47">
      <c r="A24" s="13"/>
      <c r="B24" s="173"/>
      <c r="C24" s="174"/>
      <c r="D24" s="174"/>
      <c r="E24" s="174"/>
      <c r="O24" s="161"/>
      <c r="Q24" s="190"/>
      <c r="R24" s="22"/>
      <c r="S24" s="23"/>
      <c r="T24" s="23"/>
      <c r="U24" s="23"/>
      <c r="V24" s="2"/>
      <c r="W24" s="2"/>
      <c r="X24" s="2"/>
      <c r="Y24" s="2"/>
      <c r="Z24" s="2"/>
      <c r="AA24" s="2"/>
      <c r="AB24" s="2"/>
      <c r="AC24" s="2"/>
      <c r="AD24" s="2"/>
      <c r="AE24" s="161"/>
      <c r="AG24" s="190"/>
      <c r="AH24" s="22"/>
      <c r="AI24" s="23"/>
      <c r="AJ24" s="23"/>
      <c r="AK24" s="23"/>
      <c r="AL24" s="2"/>
      <c r="AM24" s="2"/>
      <c r="AN24" s="2"/>
      <c r="AO24" s="2"/>
      <c r="AP24" s="2"/>
      <c r="AQ24" s="2"/>
      <c r="AR24" s="2"/>
      <c r="AS24" s="2"/>
      <c r="AT24" s="2"/>
      <c r="AU24" s="161"/>
    </row>
    <row r="25" spans="1:47">
      <c r="A25" s="343" t="s">
        <v>73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51"/>
      <c r="Q25" s="343" t="s">
        <v>73</v>
      </c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51"/>
      <c r="AG25" s="343" t="s">
        <v>73</v>
      </c>
      <c r="AH25" s="344"/>
      <c r="AI25" s="344"/>
      <c r="AJ25" s="344"/>
      <c r="AK25" s="344"/>
      <c r="AL25" s="344"/>
      <c r="AM25" s="344"/>
      <c r="AN25" s="344"/>
      <c r="AO25" s="344"/>
      <c r="AP25" s="344"/>
      <c r="AQ25" s="178"/>
      <c r="AR25" s="175"/>
      <c r="AS25" s="175"/>
      <c r="AT25" s="175"/>
      <c r="AU25" s="176"/>
    </row>
    <row r="26" spans="1:47">
      <c r="A26" s="314" t="s">
        <v>68</v>
      </c>
      <c r="B26" s="318" t="s">
        <v>78</v>
      </c>
      <c r="C26" s="318"/>
      <c r="D26" s="318"/>
      <c r="E26" s="318"/>
      <c r="G26" s="318" t="s">
        <v>79</v>
      </c>
      <c r="H26" s="318"/>
      <c r="I26" s="318"/>
      <c r="J26" s="318"/>
      <c r="K26" s="164"/>
      <c r="L26" s="318" t="s">
        <v>101</v>
      </c>
      <c r="M26" s="318"/>
      <c r="N26" s="318"/>
      <c r="O26" s="347"/>
      <c r="Q26" s="333" t="s">
        <v>68</v>
      </c>
      <c r="R26" s="335" t="s">
        <v>78</v>
      </c>
      <c r="S26" s="335"/>
      <c r="T26" s="335"/>
      <c r="U26" s="335"/>
      <c r="V26" s="2"/>
      <c r="W26" s="335" t="s">
        <v>79</v>
      </c>
      <c r="X26" s="335"/>
      <c r="Y26" s="335"/>
      <c r="Z26" s="336"/>
      <c r="AA26" s="164"/>
      <c r="AB26" s="318" t="s">
        <v>101</v>
      </c>
      <c r="AC26" s="318"/>
      <c r="AD26" s="318"/>
      <c r="AE26" s="347"/>
      <c r="AG26" s="333" t="s">
        <v>68</v>
      </c>
      <c r="AH26" s="335" t="s">
        <v>78</v>
      </c>
      <c r="AI26" s="335"/>
      <c r="AJ26" s="335"/>
      <c r="AK26" s="335"/>
      <c r="AL26" s="2"/>
      <c r="AM26" s="335" t="s">
        <v>79</v>
      </c>
      <c r="AN26" s="335"/>
      <c r="AO26" s="335"/>
      <c r="AP26" s="336"/>
      <c r="AQ26" s="164"/>
      <c r="AR26" s="318" t="s">
        <v>101</v>
      </c>
      <c r="AS26" s="318"/>
      <c r="AT26" s="318"/>
      <c r="AU26" s="347"/>
    </row>
    <row r="27" spans="1:47">
      <c r="A27" s="314"/>
      <c r="B27" s="100">
        <v>2023</v>
      </c>
      <c r="C27" s="100">
        <v>2028</v>
      </c>
      <c r="D27" s="100">
        <v>2033</v>
      </c>
      <c r="E27" s="100">
        <v>2043</v>
      </c>
      <c r="G27" s="100">
        <v>2023</v>
      </c>
      <c r="H27" s="100">
        <v>2028</v>
      </c>
      <c r="I27" s="100">
        <v>2033</v>
      </c>
      <c r="J27" s="100">
        <v>2040</v>
      </c>
      <c r="K27" s="164"/>
      <c r="L27" s="100">
        <v>2023</v>
      </c>
      <c r="M27" s="100">
        <v>2028</v>
      </c>
      <c r="N27" s="100">
        <v>2033</v>
      </c>
      <c r="O27" s="177">
        <v>2043</v>
      </c>
      <c r="Q27" s="334"/>
      <c r="R27" s="100">
        <v>2023</v>
      </c>
      <c r="S27" s="100">
        <v>2028</v>
      </c>
      <c r="T27" s="100">
        <v>2033</v>
      </c>
      <c r="U27" s="100">
        <v>2043</v>
      </c>
      <c r="V27" s="2"/>
      <c r="W27" s="100">
        <v>2023</v>
      </c>
      <c r="X27" s="100">
        <v>2028</v>
      </c>
      <c r="Y27" s="100">
        <v>2033</v>
      </c>
      <c r="Z27" s="100">
        <v>2040</v>
      </c>
      <c r="AA27" s="164"/>
      <c r="AB27" s="100">
        <v>2023</v>
      </c>
      <c r="AC27" s="100">
        <v>2028</v>
      </c>
      <c r="AD27" s="100">
        <v>2033</v>
      </c>
      <c r="AE27" s="177">
        <v>2043</v>
      </c>
      <c r="AG27" s="334"/>
      <c r="AH27" s="100">
        <v>2023</v>
      </c>
      <c r="AI27" s="100">
        <v>2028</v>
      </c>
      <c r="AJ27" s="100">
        <v>2033</v>
      </c>
      <c r="AK27" s="100">
        <v>2043</v>
      </c>
      <c r="AL27" s="2"/>
      <c r="AM27" s="100">
        <v>2023</v>
      </c>
      <c r="AN27" s="100">
        <v>2028</v>
      </c>
      <c r="AO27" s="100">
        <v>2033</v>
      </c>
      <c r="AP27" s="100">
        <v>2040</v>
      </c>
      <c r="AQ27" s="164"/>
      <c r="AR27" s="100">
        <v>2023</v>
      </c>
      <c r="AS27" s="100">
        <v>2028</v>
      </c>
      <c r="AT27" s="100">
        <v>2033</v>
      </c>
      <c r="AU27" s="177">
        <v>2043</v>
      </c>
    </row>
    <row r="28" spans="1:47">
      <c r="A28" s="166" t="s">
        <v>11</v>
      </c>
      <c r="B28" s="97">
        <f>Demandas_Atual!N7</f>
        <v>0</v>
      </c>
      <c r="C28" s="97">
        <f>B28+Taxas_Demandas!G26*B28-Taxas_Demandas!K26*Base_Cenarios!B28</f>
        <v>0</v>
      </c>
      <c r="D28" s="97">
        <f>C28+Taxas_Demandas!H26*C28-Taxas_Demandas!L26*Base_Cenarios!C28</f>
        <v>0</v>
      </c>
      <c r="E28" s="97">
        <f>D28+Taxas_Demandas!I26*D28-Taxas_Demandas!M26*Base_Cenarios!D28</f>
        <v>0</v>
      </c>
      <c r="G28" s="98">
        <f>B28*60*60*24*30</f>
        <v>0</v>
      </c>
      <c r="H28" s="98">
        <f t="shared" ref="H28:H33" si="14">C28*60*60*24*30</f>
        <v>0</v>
      </c>
      <c r="I28" s="98">
        <f t="shared" ref="I28:I33" si="15">D28*60*60*24*30</f>
        <v>0</v>
      </c>
      <c r="J28" s="98">
        <f t="shared" ref="J28:J33" si="16">E28*60*60*24*30</f>
        <v>0</v>
      </c>
      <c r="K28" s="167"/>
      <c r="L28" s="98">
        <f>Cargas_Atual!I7*360</f>
        <v>0</v>
      </c>
      <c r="M28" s="98">
        <f>L28+L28*Taxas_Demandas!G26</f>
        <v>0</v>
      </c>
      <c r="N28" s="98">
        <f>M28+M28*Taxas_Demandas!H26</f>
        <v>0</v>
      </c>
      <c r="O28" s="168">
        <f>N28+N28*Taxas_Demandas!I26</f>
        <v>0</v>
      </c>
      <c r="Q28" s="189" t="s">
        <v>11</v>
      </c>
      <c r="R28" s="20">
        <f>Demandas_Atual!M7</f>
        <v>0</v>
      </c>
      <c r="S28" s="20">
        <f>R28+Taxas_Demandas!G26*R28-Taxas_Demandas!K26*Base_Cenarios!R28</f>
        <v>0</v>
      </c>
      <c r="T28" s="20">
        <f>S28+Taxas_Demandas!H26*S28-Taxas_Demandas!L26*Base_Cenarios!S28</f>
        <v>0</v>
      </c>
      <c r="U28" s="20">
        <f>T28+Taxas_Demandas!I26*T28-Taxas_Demandas!M26*Base_Cenarios!T28</f>
        <v>0</v>
      </c>
      <c r="V28" s="2"/>
      <c r="W28" s="21">
        <f t="shared" ref="W28:Z33" si="17">R28*60*60*24*30</f>
        <v>0</v>
      </c>
      <c r="X28" s="21">
        <f t="shared" si="17"/>
        <v>0</v>
      </c>
      <c r="Y28" s="21">
        <f t="shared" si="17"/>
        <v>0</v>
      </c>
      <c r="Z28" s="93">
        <f t="shared" si="17"/>
        <v>0</v>
      </c>
      <c r="AA28" s="167"/>
      <c r="AB28" s="98">
        <f>Cargas_Atual!H7*360</f>
        <v>0</v>
      </c>
      <c r="AC28" s="98">
        <f>AB28+AB28*Taxas_Demandas!W26</f>
        <v>0</v>
      </c>
      <c r="AD28" s="98">
        <f>AC28+AC28*Taxas_Demandas!X26</f>
        <v>0</v>
      </c>
      <c r="AE28" s="168">
        <f>AD28+AD28*Taxas_Demandas!Y26</f>
        <v>0</v>
      </c>
      <c r="AG28" s="189" t="s">
        <v>11</v>
      </c>
      <c r="AH28" s="20">
        <f>Demandas_Atual!P7</f>
        <v>0</v>
      </c>
      <c r="AI28" s="20">
        <f>AH28+Taxas_Demandas!G26*AH28-Taxas_Demandas!K26*Base_Cenarios!AH28</f>
        <v>0</v>
      </c>
      <c r="AJ28" s="20">
        <f>AI28+Taxas_Demandas!H26*AI28-Taxas_Demandas!L26*Base_Cenarios!AI28</f>
        <v>0</v>
      </c>
      <c r="AK28" s="20">
        <f>AJ28+Taxas_Demandas!I26*AJ28-Taxas_Demandas!M26*Base_Cenarios!AJ28</f>
        <v>0</v>
      </c>
      <c r="AL28" s="2"/>
      <c r="AM28" s="21">
        <f t="shared" ref="AM28:AP33" si="18">AH28*60*60*24*30</f>
        <v>0</v>
      </c>
      <c r="AN28" s="21">
        <f t="shared" si="18"/>
        <v>0</v>
      </c>
      <c r="AO28" s="21">
        <f t="shared" si="18"/>
        <v>0</v>
      </c>
      <c r="AP28" s="93">
        <f t="shared" si="18"/>
        <v>0</v>
      </c>
      <c r="AQ28" s="167"/>
      <c r="AR28" s="98">
        <f>Cargas_Atual!J7</f>
        <v>2.12</v>
      </c>
      <c r="AS28" s="98">
        <f>AR28+AR28*Taxas_Demandas!G26</f>
        <v>2.12</v>
      </c>
      <c r="AT28" s="98">
        <f>AS28+AS28*Taxas_Demandas!H26</f>
        <v>2.12</v>
      </c>
      <c r="AU28" s="168">
        <f>AT28+AT28*Taxas_Demandas!I26</f>
        <v>3.1395507606244832</v>
      </c>
    </row>
    <row r="29" spans="1:47">
      <c r="A29" s="166" t="s">
        <v>12</v>
      </c>
      <c r="B29" s="97">
        <f>Demandas_Atual!N8</f>
        <v>0</v>
      </c>
      <c r="C29" s="97">
        <f>B29+Taxas_Demandas!G27*B29-Taxas_Demandas!K27*Base_Cenarios!B29</f>
        <v>0</v>
      </c>
      <c r="D29" s="97">
        <f>C29+Taxas_Demandas!H27*C29-Taxas_Demandas!L27*Base_Cenarios!C29</f>
        <v>0</v>
      </c>
      <c r="E29" s="97">
        <f>D29+Taxas_Demandas!I27*D29-Taxas_Demandas!M27*Base_Cenarios!D29</f>
        <v>0</v>
      </c>
      <c r="G29" s="98">
        <f t="shared" ref="G29:G33" si="19">B29*60*60*24*30</f>
        <v>0</v>
      </c>
      <c r="H29" s="98">
        <f t="shared" si="14"/>
        <v>0</v>
      </c>
      <c r="I29" s="98">
        <f t="shared" si="15"/>
        <v>0</v>
      </c>
      <c r="J29" s="98">
        <f t="shared" si="16"/>
        <v>0</v>
      </c>
      <c r="K29" s="167"/>
      <c r="L29" s="98">
        <f>Cargas_Atual!I8*360</f>
        <v>0</v>
      </c>
      <c r="M29" s="98">
        <f>L29+L29*Taxas_Demandas!G27</f>
        <v>0</v>
      </c>
      <c r="N29" s="98">
        <f>M29+M29*Taxas_Demandas!H27</f>
        <v>0</v>
      </c>
      <c r="O29" s="168">
        <f>N29+N29*Taxas_Demandas!I27</f>
        <v>0</v>
      </c>
      <c r="Q29" s="189" t="s">
        <v>12</v>
      </c>
      <c r="R29" s="20">
        <f>Demandas_Atual!M8</f>
        <v>0</v>
      </c>
      <c r="S29" s="20">
        <f>R29+Taxas_Demandas!G27*R29-Taxas_Demandas!K27*Base_Cenarios!R29</f>
        <v>0</v>
      </c>
      <c r="T29" s="20">
        <f>S29+Taxas_Demandas!H27*S29-Taxas_Demandas!L27*Base_Cenarios!S29</f>
        <v>0</v>
      </c>
      <c r="U29" s="20">
        <f>T29+Taxas_Demandas!I27*T29-Taxas_Demandas!M27*Base_Cenarios!T29</f>
        <v>0</v>
      </c>
      <c r="V29" s="2"/>
      <c r="W29" s="21">
        <f t="shared" si="17"/>
        <v>0</v>
      </c>
      <c r="X29" s="21">
        <f t="shared" si="17"/>
        <v>0</v>
      </c>
      <c r="Y29" s="21">
        <f t="shared" si="17"/>
        <v>0</v>
      </c>
      <c r="Z29" s="93">
        <f t="shared" si="17"/>
        <v>0</v>
      </c>
      <c r="AA29" s="167"/>
      <c r="AB29" s="98">
        <f>Cargas_Atual!H8*360</f>
        <v>0</v>
      </c>
      <c r="AC29" s="98">
        <f>AB29+AB29*Taxas_Demandas!W27</f>
        <v>0</v>
      </c>
      <c r="AD29" s="98">
        <f>AC29+AC29*Taxas_Demandas!X27</f>
        <v>0</v>
      </c>
      <c r="AE29" s="168">
        <f>AD29+AD29*Taxas_Demandas!Y27</f>
        <v>0</v>
      </c>
      <c r="AG29" s="189" t="s">
        <v>12</v>
      </c>
      <c r="AH29" s="20">
        <f>Demandas_Atual!P8</f>
        <v>0</v>
      </c>
      <c r="AI29" s="20">
        <f>AH29+Taxas_Demandas!G27*AH29-Taxas_Demandas!K27*Base_Cenarios!AH29</f>
        <v>0</v>
      </c>
      <c r="AJ29" s="20">
        <f>AI29+Taxas_Demandas!H27*AI29-Taxas_Demandas!L27*Base_Cenarios!AI29</f>
        <v>0</v>
      </c>
      <c r="AK29" s="20">
        <f>AJ29+Taxas_Demandas!I27*AJ29-Taxas_Demandas!M27*Base_Cenarios!AJ29</f>
        <v>0</v>
      </c>
      <c r="AL29" s="2"/>
      <c r="AM29" s="21">
        <f t="shared" si="18"/>
        <v>0</v>
      </c>
      <c r="AN29" s="21">
        <f t="shared" si="18"/>
        <v>0</v>
      </c>
      <c r="AO29" s="21">
        <f t="shared" si="18"/>
        <v>0</v>
      </c>
      <c r="AP29" s="93">
        <f t="shared" si="18"/>
        <v>0</v>
      </c>
      <c r="AQ29" s="167"/>
      <c r="AR29" s="98">
        <f>Cargas_Atual!J8</f>
        <v>0</v>
      </c>
      <c r="AS29" s="98">
        <f>AR29+AR29*Taxas_Demandas!G27</f>
        <v>0</v>
      </c>
      <c r="AT29" s="98">
        <f>AS29+AS29*Taxas_Demandas!H27</f>
        <v>0</v>
      </c>
      <c r="AU29" s="168">
        <f>AT29+AT29*Taxas_Demandas!I27</f>
        <v>0</v>
      </c>
    </row>
    <row r="30" spans="1:47">
      <c r="A30" s="166" t="s">
        <v>13</v>
      </c>
      <c r="B30" s="97">
        <f>Demandas_Atual!N9</f>
        <v>0</v>
      </c>
      <c r="C30" s="97">
        <f>B30+Taxas_Demandas!G28*B30-Taxas_Demandas!K28*Base_Cenarios!B30</f>
        <v>0</v>
      </c>
      <c r="D30" s="97">
        <f>C30+Taxas_Demandas!H28*C30-Taxas_Demandas!L28*Base_Cenarios!C30</f>
        <v>0</v>
      </c>
      <c r="E30" s="97">
        <f>D30+Taxas_Demandas!I28*D30-Taxas_Demandas!M28*Base_Cenarios!D30</f>
        <v>0</v>
      </c>
      <c r="G30" s="98">
        <f t="shared" si="19"/>
        <v>0</v>
      </c>
      <c r="H30" s="98">
        <f t="shared" si="14"/>
        <v>0</v>
      </c>
      <c r="I30" s="98">
        <f t="shared" si="15"/>
        <v>0</v>
      </c>
      <c r="J30" s="98">
        <f t="shared" si="16"/>
        <v>0</v>
      </c>
      <c r="K30" s="167"/>
      <c r="L30" s="98">
        <f>Cargas_Atual!I9*360</f>
        <v>0</v>
      </c>
      <c r="M30" s="98">
        <f>L30+L30*Taxas_Demandas!G28</f>
        <v>0</v>
      </c>
      <c r="N30" s="98">
        <f>M30+M30*Taxas_Demandas!H28</f>
        <v>0</v>
      </c>
      <c r="O30" s="168">
        <f>N30+N30*Taxas_Demandas!I28</f>
        <v>0</v>
      </c>
      <c r="Q30" s="189" t="s">
        <v>13</v>
      </c>
      <c r="R30" s="20">
        <f>Demandas_Atual!M9</f>
        <v>0</v>
      </c>
      <c r="S30" s="20">
        <f>R30+Taxas_Demandas!G28*R30-Taxas_Demandas!K28*Base_Cenarios!R30</f>
        <v>0</v>
      </c>
      <c r="T30" s="20">
        <f>S30+Taxas_Demandas!H28*S30-Taxas_Demandas!L28*Base_Cenarios!S30</f>
        <v>0</v>
      </c>
      <c r="U30" s="20">
        <f>T30+Taxas_Demandas!I28*T30-Taxas_Demandas!M28*Base_Cenarios!T30</f>
        <v>0</v>
      </c>
      <c r="V30" s="2"/>
      <c r="W30" s="21">
        <f t="shared" si="17"/>
        <v>0</v>
      </c>
      <c r="X30" s="21">
        <f t="shared" si="17"/>
        <v>0</v>
      </c>
      <c r="Y30" s="21">
        <f t="shared" si="17"/>
        <v>0</v>
      </c>
      <c r="Z30" s="93">
        <f t="shared" si="17"/>
        <v>0</v>
      </c>
      <c r="AA30" s="167"/>
      <c r="AB30" s="98">
        <f>Cargas_Atual!H9*360</f>
        <v>0</v>
      </c>
      <c r="AC30" s="98">
        <f>AB30+AB30*Taxas_Demandas!W28</f>
        <v>0</v>
      </c>
      <c r="AD30" s="98">
        <f>AC30+AC30*Taxas_Demandas!X28</f>
        <v>0</v>
      </c>
      <c r="AE30" s="168">
        <f>AD30+AD30*Taxas_Demandas!Y28</f>
        <v>0</v>
      </c>
      <c r="AG30" s="189" t="s">
        <v>13</v>
      </c>
      <c r="AH30" s="20">
        <f>Demandas_Atual!P9</f>
        <v>0</v>
      </c>
      <c r="AI30" s="20">
        <f>AH30+Taxas_Demandas!G28*AH30-Taxas_Demandas!K28*Base_Cenarios!AH30</f>
        <v>0</v>
      </c>
      <c r="AJ30" s="20">
        <f>AI30+Taxas_Demandas!H28*AI30-Taxas_Demandas!L28*Base_Cenarios!AI30</f>
        <v>0</v>
      </c>
      <c r="AK30" s="20">
        <f>AJ30+Taxas_Demandas!I28*AJ30-Taxas_Demandas!M28*Base_Cenarios!AJ30</f>
        <v>0</v>
      </c>
      <c r="AL30" s="2"/>
      <c r="AM30" s="21">
        <f t="shared" si="18"/>
        <v>0</v>
      </c>
      <c r="AN30" s="21">
        <f t="shared" si="18"/>
        <v>0</v>
      </c>
      <c r="AO30" s="21">
        <f t="shared" si="18"/>
        <v>0</v>
      </c>
      <c r="AP30" s="93">
        <f t="shared" si="18"/>
        <v>0</v>
      </c>
      <c r="AQ30" s="167"/>
      <c r="AR30" s="98">
        <f>Cargas_Atual!J9</f>
        <v>0</v>
      </c>
      <c r="AS30" s="98">
        <f>AR30+AR30*Taxas_Demandas!G28</f>
        <v>0</v>
      </c>
      <c r="AT30" s="98">
        <f>AS30+AS30*Taxas_Demandas!H28</f>
        <v>0</v>
      </c>
      <c r="AU30" s="168">
        <f>AT30+AT30*Taxas_Demandas!I28</f>
        <v>0</v>
      </c>
    </row>
    <row r="31" spans="1:47">
      <c r="A31" s="166" t="s">
        <v>14</v>
      </c>
      <c r="B31" s="97">
        <f>Demandas_Atual!N10</f>
        <v>0.23543264205986808</v>
      </c>
      <c r="C31" s="97">
        <f>B31+Taxas_Demandas!G29*B31-Taxas_Demandas!K29*Base_Cenarios!B31</f>
        <v>0.23778696848046676</v>
      </c>
      <c r="D31" s="97">
        <f>C31+Taxas_Demandas!H29*C31-Taxas_Demandas!L29*Base_Cenarios!C31</f>
        <v>0.24016483816527145</v>
      </c>
      <c r="E31" s="97">
        <f>D31+Taxas_Demandas!I29*D31-Taxas_Demandas!M29*Base_Cenarios!D31</f>
        <v>0.26177967360014592</v>
      </c>
      <c r="G31" s="98">
        <f t="shared" si="19"/>
        <v>610241.40821917809</v>
      </c>
      <c r="H31" s="98">
        <f t="shared" si="14"/>
        <v>616343.82230136986</v>
      </c>
      <c r="I31" s="98">
        <f t="shared" si="15"/>
        <v>622507.26052438363</v>
      </c>
      <c r="J31" s="98">
        <f t="shared" si="16"/>
        <v>678532.91397157812</v>
      </c>
      <c r="K31" s="167"/>
      <c r="L31" s="98">
        <f>Cargas_Atual!I10*360</f>
        <v>1205.7912986301369</v>
      </c>
      <c r="M31" s="98">
        <f>L31+L31*Taxas_Demandas!G29</f>
        <v>1278.1387765479451</v>
      </c>
      <c r="N31" s="98">
        <f>M31+M31*Taxas_Demandas!H29</f>
        <v>1354.8271031408217</v>
      </c>
      <c r="O31" s="168">
        <f>N31+N31*Taxas_Demandas!I29</f>
        <v>1544.5028975805367</v>
      </c>
      <c r="Q31" s="189" t="s">
        <v>14</v>
      </c>
      <c r="R31" s="20">
        <f>Demandas_Atual!M10</f>
        <v>0.27297475266362253</v>
      </c>
      <c r="S31" s="20">
        <f>R31+Taxas_Demandas!G29*R31-Taxas_Demandas!K29*Base_Cenarios!R31</f>
        <v>0.27570450019025877</v>
      </c>
      <c r="T31" s="20">
        <f>S31+Taxas_Demandas!H29*S31-Taxas_Demandas!L29*Base_Cenarios!S31</f>
        <v>0.27846154519216132</v>
      </c>
      <c r="U31" s="20">
        <f>T31+Taxas_Demandas!I29*T31-Taxas_Demandas!M29*Base_Cenarios!T31</f>
        <v>0.30352308425945584</v>
      </c>
      <c r="V31" s="2"/>
      <c r="W31" s="21">
        <f t="shared" si="17"/>
        <v>707550.55890410964</v>
      </c>
      <c r="X31" s="21">
        <f t="shared" si="17"/>
        <v>714626.06449315068</v>
      </c>
      <c r="Y31" s="21">
        <f t="shared" si="17"/>
        <v>721772.32513808203</v>
      </c>
      <c r="Z31" s="93">
        <f t="shared" si="17"/>
        <v>786731.83440050948</v>
      </c>
      <c r="AA31" s="167"/>
      <c r="AB31" s="98">
        <f>Cargas_Atual!H10*360</f>
        <v>105106.61833643838</v>
      </c>
      <c r="AC31" s="98">
        <f>AB31+AB31*Taxas_Demandas!W29</f>
        <v>105106.61833643838</v>
      </c>
      <c r="AD31" s="98">
        <f>AC31+AC31*Taxas_Demandas!X29</f>
        <v>105106.61833643838</v>
      </c>
      <c r="AE31" s="168">
        <f>AD31+AD31*Taxas_Demandas!Y29</f>
        <v>105106.61833643838</v>
      </c>
      <c r="AG31" s="189" t="s">
        <v>14</v>
      </c>
      <c r="AH31" s="20">
        <f>Demandas_Atual!P10</f>
        <v>0.74039999999999995</v>
      </c>
      <c r="AI31" s="20">
        <f>AH31+Taxas_Demandas!G29*AH31-Taxas_Demandas!K29*Base_Cenarios!AH31</f>
        <v>0.74780399999999991</v>
      </c>
      <c r="AJ31" s="20">
        <f>AI31+Taxas_Demandas!H29*AI31-Taxas_Demandas!L29*Base_Cenarios!AI31</f>
        <v>0.75528203999999988</v>
      </c>
      <c r="AK31" s="20">
        <f>AJ31+Taxas_Demandas!I29*AJ31-Taxas_Demandas!M29*Base_Cenarios!AJ31</f>
        <v>0.82325742359999987</v>
      </c>
      <c r="AL31" s="2"/>
      <c r="AM31" s="21">
        <f t="shared" si="18"/>
        <v>1919116.7999999998</v>
      </c>
      <c r="AN31" s="21">
        <f t="shared" si="18"/>
        <v>1938307.9679999994</v>
      </c>
      <c r="AO31" s="21">
        <f t="shared" si="18"/>
        <v>1957691.0476800001</v>
      </c>
      <c r="AP31" s="93">
        <f t="shared" si="18"/>
        <v>2133883.2419711999</v>
      </c>
      <c r="AQ31" s="167"/>
      <c r="AR31" s="98">
        <f>Cargas_Atual!J10</f>
        <v>121.66</v>
      </c>
      <c r="AS31" s="98">
        <f>AR31+AR31*Taxas_Demandas!G29</f>
        <v>128.95959999999999</v>
      </c>
      <c r="AT31" s="98">
        <f>AS31+AS31*Taxas_Demandas!H29</f>
        <v>136.69717599999998</v>
      </c>
      <c r="AU31" s="168">
        <f>AT31+AT31*Taxas_Demandas!I29</f>
        <v>155.83478063999999</v>
      </c>
    </row>
    <row r="32" spans="1:47">
      <c r="A32" s="166" t="s">
        <v>15</v>
      </c>
      <c r="B32" s="97">
        <f>Demandas_Atual!N11</f>
        <v>0</v>
      </c>
      <c r="C32" s="97">
        <f>B32+Taxas_Demandas!G30*B32-Taxas_Demandas!K30*Base_Cenarios!B32</f>
        <v>0</v>
      </c>
      <c r="D32" s="97">
        <f>C32+Taxas_Demandas!H30*C32-Taxas_Demandas!L30*Base_Cenarios!C32</f>
        <v>0</v>
      </c>
      <c r="E32" s="97">
        <f>D32+Taxas_Demandas!I30*D32-Taxas_Demandas!M30*Base_Cenarios!D32</f>
        <v>0</v>
      </c>
      <c r="G32" s="98">
        <f t="shared" si="19"/>
        <v>0</v>
      </c>
      <c r="H32" s="98">
        <f t="shared" si="14"/>
        <v>0</v>
      </c>
      <c r="I32" s="98">
        <f t="shared" si="15"/>
        <v>0</v>
      </c>
      <c r="J32" s="98">
        <f t="shared" si="16"/>
        <v>0</v>
      </c>
      <c r="K32" s="167"/>
      <c r="L32" s="98">
        <f>Cargas_Atual!I11*360</f>
        <v>0</v>
      </c>
      <c r="M32" s="98">
        <f>L32+L32*Taxas_Demandas!G30</f>
        <v>0</v>
      </c>
      <c r="N32" s="98">
        <f>M32+M32*Taxas_Demandas!H30</f>
        <v>0</v>
      </c>
      <c r="O32" s="168">
        <f>N32+N32*Taxas_Demandas!I30</f>
        <v>0</v>
      </c>
      <c r="Q32" s="189" t="s">
        <v>15</v>
      </c>
      <c r="R32" s="20">
        <f>Demandas_Atual!M11</f>
        <v>0</v>
      </c>
      <c r="S32" s="20">
        <f>R32+Taxas_Demandas!G30*R32-Taxas_Demandas!K30*Base_Cenarios!R32</f>
        <v>0</v>
      </c>
      <c r="T32" s="20">
        <f>S32+Taxas_Demandas!H30*S32-Taxas_Demandas!L30*Base_Cenarios!S32</f>
        <v>0</v>
      </c>
      <c r="U32" s="20">
        <f>T32+Taxas_Demandas!I30*T32-Taxas_Demandas!M30*Base_Cenarios!T32</f>
        <v>0</v>
      </c>
      <c r="V32" s="2"/>
      <c r="W32" s="21">
        <f t="shared" si="17"/>
        <v>0</v>
      </c>
      <c r="X32" s="21">
        <f t="shared" si="17"/>
        <v>0</v>
      </c>
      <c r="Y32" s="21">
        <f t="shared" si="17"/>
        <v>0</v>
      </c>
      <c r="Z32" s="93">
        <f t="shared" si="17"/>
        <v>0</v>
      </c>
      <c r="AA32" s="167"/>
      <c r="AB32" s="98">
        <f>Cargas_Atual!H11*360</f>
        <v>0</v>
      </c>
      <c r="AC32" s="98">
        <f>AB32+AB32*Taxas_Demandas!W30</f>
        <v>0</v>
      </c>
      <c r="AD32" s="98">
        <f>AC32+AC32*Taxas_Demandas!X30</f>
        <v>0</v>
      </c>
      <c r="AE32" s="168">
        <f>AD32+AD32*Taxas_Demandas!Y30</f>
        <v>0</v>
      </c>
      <c r="AG32" s="189" t="s">
        <v>15</v>
      </c>
      <c r="AH32" s="20">
        <f>Demandas_Atual!P11</f>
        <v>0</v>
      </c>
      <c r="AI32" s="20">
        <f>AH32+Taxas_Demandas!G30*AH32-Taxas_Demandas!K30*Base_Cenarios!AH32</f>
        <v>0</v>
      </c>
      <c r="AJ32" s="20">
        <f>AI32+Taxas_Demandas!H30*AI32-Taxas_Demandas!L30*Base_Cenarios!AI32</f>
        <v>0</v>
      </c>
      <c r="AK32" s="20">
        <f>AJ32+Taxas_Demandas!I30*AJ32-Taxas_Demandas!M30*Base_Cenarios!AJ32</f>
        <v>0</v>
      </c>
      <c r="AL32" s="2"/>
      <c r="AM32" s="21">
        <f t="shared" si="18"/>
        <v>0</v>
      </c>
      <c r="AN32" s="21">
        <f t="shared" si="18"/>
        <v>0</v>
      </c>
      <c r="AO32" s="21">
        <f t="shared" si="18"/>
        <v>0</v>
      </c>
      <c r="AP32" s="93">
        <f t="shared" si="18"/>
        <v>0</v>
      </c>
      <c r="AQ32" s="167"/>
      <c r="AR32" s="98">
        <f>Cargas_Atual!J11</f>
        <v>1.07</v>
      </c>
      <c r="AS32" s="98">
        <f>AR32+AR32*Taxas_Demandas!G30</f>
        <v>1.1562534619876115</v>
      </c>
      <c r="AT32" s="98">
        <f>AS32+AS32*Taxas_Demandas!H30</f>
        <v>1.2396851094457064</v>
      </c>
      <c r="AU32" s="168">
        <f>AT32+AT32*Taxas_Demandas!I30</f>
        <v>1.3591245708044193</v>
      </c>
    </row>
    <row r="33" spans="1:47">
      <c r="A33" s="166" t="s">
        <v>16</v>
      </c>
      <c r="B33" s="97">
        <f>Demandas_Atual!N12</f>
        <v>6.2572298325722976E-4</v>
      </c>
      <c r="C33" s="97">
        <f>B33+Taxas_Demandas!G31*B33-Taxas_Demandas!K31*Base_Cenarios!B33</f>
        <v>6.4433655662221546E-4</v>
      </c>
      <c r="D33" s="97">
        <f>C33+Taxas_Demandas!H31*C33-Taxas_Demandas!L31*Base_Cenarios!C33</f>
        <v>6.5388173745861439E-4</v>
      </c>
      <c r="E33" s="97">
        <f>D33+Taxas_Demandas!I31*D33-Taxas_Demandas!M31*Base_Cenarios!D33</f>
        <v>6.8699159834339672E-4</v>
      </c>
      <c r="G33" s="98">
        <f t="shared" si="19"/>
        <v>1621.8739726027393</v>
      </c>
      <c r="H33" s="98">
        <f t="shared" si="14"/>
        <v>1670.1203547647824</v>
      </c>
      <c r="I33" s="98">
        <f t="shared" si="15"/>
        <v>1694.8614634927285</v>
      </c>
      <c r="J33" s="98">
        <f t="shared" si="16"/>
        <v>1780.6822229060842</v>
      </c>
      <c r="K33" s="167"/>
      <c r="L33" s="98">
        <f>Cargas_Atual!I12*360</f>
        <v>0</v>
      </c>
      <c r="M33" s="98">
        <f>L33+L33*Taxas_Demandas!G31</f>
        <v>0</v>
      </c>
      <c r="N33" s="98">
        <f>M33+M33*Taxas_Demandas!H31</f>
        <v>0</v>
      </c>
      <c r="O33" s="168">
        <f>N33+N33*Taxas_Demandas!I31</f>
        <v>0</v>
      </c>
      <c r="Q33" s="189" t="s">
        <v>16</v>
      </c>
      <c r="R33" s="20">
        <f>Demandas_Atual!M12</f>
        <v>1.5498985286656519E-3</v>
      </c>
      <c r="S33" s="20">
        <f>R33+Taxas_Demandas!G31*R33-Taxas_Demandas!K31*Base_Cenarios!R33</f>
        <v>1.5960038352366619E-3</v>
      </c>
      <c r="T33" s="20">
        <f>S33+Taxas_Demandas!H31*S33-Taxas_Demandas!L31*Base_Cenarios!S33</f>
        <v>1.619646984249938E-3</v>
      </c>
      <c r="U33" s="20">
        <f>T33+Taxas_Demandas!I31*T33-Taxas_Demandas!M31*Base_Cenarios!T33</f>
        <v>1.7016591941938913E-3</v>
      </c>
      <c r="V33" s="2"/>
      <c r="W33" s="21">
        <f t="shared" si="17"/>
        <v>4017.3369863013695</v>
      </c>
      <c r="X33" s="21">
        <f t="shared" si="17"/>
        <v>4136.8419409334274</v>
      </c>
      <c r="Y33" s="21">
        <f t="shared" si="17"/>
        <v>4198.1249831758396</v>
      </c>
      <c r="Z33" s="93">
        <f t="shared" si="17"/>
        <v>4410.7006313505663</v>
      </c>
      <c r="AA33" s="167"/>
      <c r="AB33" s="98">
        <f>Cargas_Atual!H12*360</f>
        <v>0</v>
      </c>
      <c r="AC33" s="98">
        <f>AB33+AB33*Taxas_Demandas!W31</f>
        <v>0</v>
      </c>
      <c r="AD33" s="98">
        <f>AC33+AC33*Taxas_Demandas!X31</f>
        <v>0</v>
      </c>
      <c r="AE33" s="168">
        <f>AD33+AD33*Taxas_Demandas!Y31</f>
        <v>0</v>
      </c>
      <c r="AG33" s="189" t="s">
        <v>16</v>
      </c>
      <c r="AH33" s="20">
        <f>Demandas_Atual!P12</f>
        <v>5.9999999999999995E-4</v>
      </c>
      <c r="AI33" s="20">
        <f>AH33+Taxas_Demandas!G31*AH33-Taxas_Demandas!K31*Base_Cenarios!AH33</f>
        <v>6.1784838389802323E-4</v>
      </c>
      <c r="AJ33" s="20">
        <f>AI33+Taxas_Demandas!H31*AI33-Taxas_Demandas!L31*Base_Cenarios!AI33</f>
        <v>6.2700116980341967E-4</v>
      </c>
      <c r="AK33" s="20">
        <f>AJ33+Taxas_Demandas!I31*AJ33-Taxas_Demandas!M31*Base_Cenarios!AJ33</f>
        <v>6.5874991016046461E-4</v>
      </c>
      <c r="AL33" s="2"/>
      <c r="AM33" s="21">
        <f t="shared" si="18"/>
        <v>1555.1999999999996</v>
      </c>
      <c r="AN33" s="21">
        <f t="shared" si="18"/>
        <v>1601.4630110636763</v>
      </c>
      <c r="AO33" s="21">
        <f t="shared" si="18"/>
        <v>1625.1870321304636</v>
      </c>
      <c r="AP33" s="93">
        <f t="shared" si="18"/>
        <v>1707.4797671359242</v>
      </c>
      <c r="AQ33" s="167"/>
      <c r="AR33" s="98">
        <f>Cargas_Atual!J12</f>
        <v>29.17</v>
      </c>
      <c r="AS33" s="98">
        <f>AR33+AR33*Taxas_Demandas!G31</f>
        <v>31.496228930508899</v>
      </c>
      <c r="AT33" s="98">
        <f>AS33+AS33*Taxas_Demandas!H31</f>
        <v>33.537624490129446</v>
      </c>
      <c r="AU33" s="168">
        <f>AT33+AT33*Taxas_Demandas!I31</f>
        <v>36.912712007397744</v>
      </c>
    </row>
    <row r="34" spans="1:47">
      <c r="A34" s="13"/>
      <c r="O34" s="161"/>
      <c r="Q34" s="13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61"/>
      <c r="AG34" s="13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161"/>
    </row>
    <row r="35" spans="1:47">
      <c r="A35" s="315" t="s">
        <v>74</v>
      </c>
      <c r="B35" s="316"/>
      <c r="C35" s="316"/>
      <c r="D35" s="316"/>
      <c r="E35" s="316"/>
      <c r="F35" s="317"/>
      <c r="G35" s="316"/>
      <c r="H35" s="316"/>
      <c r="I35" s="316"/>
      <c r="J35" s="316"/>
      <c r="K35" s="178"/>
      <c r="L35" s="178"/>
      <c r="M35" s="178"/>
      <c r="N35" s="178"/>
      <c r="O35" s="179"/>
      <c r="Q35" s="337" t="s">
        <v>74</v>
      </c>
      <c r="R35" s="338"/>
      <c r="S35" s="338"/>
      <c r="T35" s="338"/>
      <c r="U35" s="338"/>
      <c r="V35" s="338"/>
      <c r="W35" s="338"/>
      <c r="X35" s="338"/>
      <c r="Y35" s="338"/>
      <c r="Z35" s="338"/>
      <c r="AA35" s="178"/>
      <c r="AB35" s="178"/>
      <c r="AC35" s="178"/>
      <c r="AD35" s="178"/>
      <c r="AE35" s="179"/>
      <c r="AG35" s="337" t="s">
        <v>74</v>
      </c>
      <c r="AH35" s="338"/>
      <c r="AI35" s="338"/>
      <c r="AJ35" s="338"/>
      <c r="AK35" s="338"/>
      <c r="AL35" s="338"/>
      <c r="AM35" s="338"/>
      <c r="AN35" s="338"/>
      <c r="AO35" s="338"/>
      <c r="AP35" s="338"/>
      <c r="AQ35" s="178"/>
      <c r="AR35" s="178"/>
      <c r="AS35" s="178"/>
      <c r="AT35" s="178"/>
      <c r="AU35" s="179"/>
    </row>
    <row r="36" spans="1:47">
      <c r="A36" s="319" t="s">
        <v>68</v>
      </c>
      <c r="B36" s="320" t="s">
        <v>78</v>
      </c>
      <c r="C36" s="320"/>
      <c r="D36" s="320"/>
      <c r="E36" s="320"/>
      <c r="G36" s="320" t="s">
        <v>79</v>
      </c>
      <c r="H36" s="320"/>
      <c r="I36" s="320"/>
      <c r="J36" s="320"/>
      <c r="K36" s="164"/>
      <c r="L36" s="164"/>
      <c r="M36" s="164"/>
      <c r="N36" s="164"/>
      <c r="O36" s="171"/>
      <c r="Q36" s="339" t="s">
        <v>68</v>
      </c>
      <c r="R36" s="341" t="s">
        <v>78</v>
      </c>
      <c r="S36" s="341"/>
      <c r="T36" s="341"/>
      <c r="U36" s="341"/>
      <c r="V36" s="2"/>
      <c r="W36" s="341" t="s">
        <v>79</v>
      </c>
      <c r="X36" s="341"/>
      <c r="Y36" s="341"/>
      <c r="Z36" s="342"/>
      <c r="AA36" s="164"/>
      <c r="AB36" s="164"/>
      <c r="AC36" s="164"/>
      <c r="AD36" s="164"/>
      <c r="AE36" s="171"/>
      <c r="AG36" s="339" t="s">
        <v>68</v>
      </c>
      <c r="AH36" s="341" t="s">
        <v>78</v>
      </c>
      <c r="AI36" s="341"/>
      <c r="AJ36" s="341"/>
      <c r="AK36" s="341"/>
      <c r="AL36" s="2"/>
      <c r="AM36" s="341" t="s">
        <v>79</v>
      </c>
      <c r="AN36" s="341"/>
      <c r="AO36" s="341"/>
      <c r="AP36" s="342"/>
      <c r="AQ36" s="164"/>
      <c r="AR36" s="164"/>
      <c r="AS36" s="164"/>
      <c r="AT36" s="164"/>
      <c r="AU36" s="171"/>
    </row>
    <row r="37" spans="1:47">
      <c r="A37" s="319"/>
      <c r="B37" s="101">
        <v>2023</v>
      </c>
      <c r="C37" s="101">
        <v>2028</v>
      </c>
      <c r="D37" s="101">
        <v>2033</v>
      </c>
      <c r="E37" s="101">
        <v>2043</v>
      </c>
      <c r="G37" s="101">
        <v>2023</v>
      </c>
      <c r="H37" s="101">
        <v>2028</v>
      </c>
      <c r="I37" s="101">
        <v>2033</v>
      </c>
      <c r="J37" s="101">
        <v>2043</v>
      </c>
      <c r="K37" s="164"/>
      <c r="L37" s="164"/>
      <c r="M37" s="164"/>
      <c r="N37" s="164"/>
      <c r="O37" s="171"/>
      <c r="Q37" s="340"/>
      <c r="R37" s="101">
        <v>2023</v>
      </c>
      <c r="S37" s="101">
        <v>2028</v>
      </c>
      <c r="T37" s="101">
        <v>2033</v>
      </c>
      <c r="U37" s="101">
        <v>2043</v>
      </c>
      <c r="V37" s="2"/>
      <c r="W37" s="101">
        <v>2023</v>
      </c>
      <c r="X37" s="101">
        <v>2028</v>
      </c>
      <c r="Y37" s="101">
        <v>2033</v>
      </c>
      <c r="Z37" s="101">
        <v>2043</v>
      </c>
      <c r="AA37" s="164"/>
      <c r="AB37" s="164"/>
      <c r="AC37" s="164"/>
      <c r="AD37" s="164"/>
      <c r="AE37" s="171"/>
      <c r="AG37" s="340"/>
      <c r="AH37" s="101">
        <v>2023</v>
      </c>
      <c r="AI37" s="101">
        <v>2028</v>
      </c>
      <c r="AJ37" s="101">
        <v>2033</v>
      </c>
      <c r="AK37" s="101">
        <v>2043</v>
      </c>
      <c r="AL37" s="2"/>
      <c r="AM37" s="101">
        <v>2023</v>
      </c>
      <c r="AN37" s="101">
        <v>2028</v>
      </c>
      <c r="AO37" s="101">
        <v>2033</v>
      </c>
      <c r="AP37" s="101">
        <v>2043</v>
      </c>
      <c r="AQ37" s="164"/>
      <c r="AR37" s="164"/>
      <c r="AS37" s="164"/>
      <c r="AT37" s="164"/>
      <c r="AU37" s="171"/>
    </row>
    <row r="38" spans="1:47">
      <c r="A38" s="166" t="s">
        <v>11</v>
      </c>
      <c r="B38" s="97">
        <f>Demandas_Atual!S7</f>
        <v>0</v>
      </c>
      <c r="C38" s="97">
        <f>B38+Taxas_Demandas!G36*B38-Taxas_Demandas!K36*Base_Cenarios!B38</f>
        <v>0</v>
      </c>
      <c r="D38" s="97">
        <f>C38+Taxas_Demandas!H36*C38-Taxas_Demandas!L36*Base_Cenarios!C38</f>
        <v>0</v>
      </c>
      <c r="E38" s="97">
        <f>D38+Taxas_Demandas!I36*D38-Taxas_Demandas!M36*Base_Cenarios!D38</f>
        <v>0</v>
      </c>
      <c r="G38" s="98">
        <f>B38*60*60*24*30</f>
        <v>0</v>
      </c>
      <c r="H38" s="98">
        <f t="shared" ref="H38:H43" si="20">C38*60*60*24*30</f>
        <v>0</v>
      </c>
      <c r="I38" s="98">
        <f t="shared" ref="I38:I43" si="21">D38*60*60*24*30</f>
        <v>0</v>
      </c>
      <c r="J38" s="98">
        <f t="shared" ref="J38:J43" si="22">E38*60*60*24*30</f>
        <v>0</v>
      </c>
      <c r="K38" s="167"/>
      <c r="L38" s="167"/>
      <c r="M38" s="167"/>
      <c r="N38" s="167"/>
      <c r="O38" s="172"/>
      <c r="Q38" s="189" t="s">
        <v>11</v>
      </c>
      <c r="R38" s="20">
        <f>Demandas_Atual!R7</f>
        <v>0</v>
      </c>
      <c r="S38" s="20">
        <f>R38+Taxas_Demandas!G36*R38-Taxas_Demandas!K36*Base_Cenarios!R38</f>
        <v>0</v>
      </c>
      <c r="T38" s="20">
        <f>S38+Taxas_Demandas!H36*S38-Taxas_Demandas!L36*Base_Cenarios!S38</f>
        <v>0</v>
      </c>
      <c r="U38" s="20">
        <f>T38+Taxas_Demandas!I36*T38-Taxas_Demandas!M36*Base_Cenarios!T38</f>
        <v>0</v>
      </c>
      <c r="V38" s="2"/>
      <c r="W38" s="21">
        <f t="shared" ref="W38:Z43" si="23">R38*60*60*24*30</f>
        <v>0</v>
      </c>
      <c r="X38" s="21">
        <f t="shared" si="23"/>
        <v>0</v>
      </c>
      <c r="Y38" s="21">
        <f t="shared" si="23"/>
        <v>0</v>
      </c>
      <c r="Z38" s="93">
        <f t="shared" si="23"/>
        <v>0</v>
      </c>
      <c r="AA38" s="167"/>
      <c r="AB38" s="167"/>
      <c r="AC38" s="167"/>
      <c r="AD38" s="167"/>
      <c r="AE38" s="172"/>
      <c r="AG38" s="189" t="s">
        <v>11</v>
      </c>
      <c r="AH38" s="20">
        <f>Demandas_Atual!T7</f>
        <v>1E-3</v>
      </c>
      <c r="AI38" s="20">
        <f>AH38+Taxas_Demandas!G36*AH38-Taxas_Demandas!K36*Base_Cenarios!AH38</f>
        <v>1.0519995037836581E-3</v>
      </c>
      <c r="AJ38" s="20">
        <f>AI38+Taxas_Demandas!H36*AI38-Taxas_Demandas!L36*Base_Cenarios!AI38</f>
        <v>1.0962723491998339E-3</v>
      </c>
      <c r="AK38" s="20">
        <f>AJ38+Taxas_Demandas!I36*AJ38-Taxas_Demandas!M36*Base_Cenarios!AJ38</f>
        <v>1.1524962977372583E-3</v>
      </c>
      <c r="AL38" s="2"/>
      <c r="AM38" s="21">
        <f t="shared" ref="AM38:AP43" si="24">AH38*60*60*24*30</f>
        <v>2591.9999999999995</v>
      </c>
      <c r="AN38" s="21">
        <f t="shared" si="24"/>
        <v>2726.7827138072416</v>
      </c>
      <c r="AO38" s="21">
        <f t="shared" si="24"/>
        <v>2841.5379291259692</v>
      </c>
      <c r="AP38" s="93">
        <f t="shared" si="24"/>
        <v>2987.2704037349736</v>
      </c>
      <c r="AQ38" s="167"/>
      <c r="AR38" s="167"/>
      <c r="AS38" s="167"/>
      <c r="AT38" s="167"/>
      <c r="AU38" s="172"/>
    </row>
    <row r="39" spans="1:47">
      <c r="A39" s="166" t="s">
        <v>12</v>
      </c>
      <c r="B39" s="97">
        <f>Demandas_Atual!S8</f>
        <v>0</v>
      </c>
      <c r="C39" s="97">
        <f>B39+Taxas_Demandas!G37*B39-Taxas_Demandas!K37*Base_Cenarios!B39</f>
        <v>0</v>
      </c>
      <c r="D39" s="97">
        <f>C39+Taxas_Demandas!H37*C39-Taxas_Demandas!L37*Base_Cenarios!C39</f>
        <v>0</v>
      </c>
      <c r="E39" s="97">
        <f>D39+Taxas_Demandas!I37*D39-Taxas_Demandas!M37*Base_Cenarios!D39</f>
        <v>0</v>
      </c>
      <c r="G39" s="98">
        <f t="shared" ref="G39:G43" si="25">B39*60*60*24*30</f>
        <v>0</v>
      </c>
      <c r="H39" s="98">
        <f t="shared" si="20"/>
        <v>0</v>
      </c>
      <c r="I39" s="98">
        <f t="shared" si="21"/>
        <v>0</v>
      </c>
      <c r="J39" s="98">
        <f t="shared" si="22"/>
        <v>0</v>
      </c>
      <c r="K39" s="167"/>
      <c r="L39" s="167"/>
      <c r="M39" s="167"/>
      <c r="N39" s="167"/>
      <c r="O39" s="172"/>
      <c r="Q39" s="189" t="s">
        <v>12</v>
      </c>
      <c r="R39" s="20">
        <f>Demandas_Atual!R8</f>
        <v>0</v>
      </c>
      <c r="S39" s="20">
        <f>R39+Taxas_Demandas!G37*R39-Taxas_Demandas!K37*Base_Cenarios!R39</f>
        <v>0</v>
      </c>
      <c r="T39" s="20">
        <f>S39+Taxas_Demandas!H37*S39-Taxas_Demandas!L37*Base_Cenarios!S39</f>
        <v>0</v>
      </c>
      <c r="U39" s="20">
        <f>T39+Taxas_Demandas!I37*T39-Taxas_Demandas!M37*Base_Cenarios!T39</f>
        <v>0</v>
      </c>
      <c r="V39" s="2"/>
      <c r="W39" s="21">
        <f t="shared" si="23"/>
        <v>0</v>
      </c>
      <c r="X39" s="21">
        <f t="shared" si="23"/>
        <v>0</v>
      </c>
      <c r="Y39" s="21">
        <f t="shared" si="23"/>
        <v>0</v>
      </c>
      <c r="Z39" s="93">
        <f t="shared" si="23"/>
        <v>0</v>
      </c>
      <c r="AA39" s="167"/>
      <c r="AB39" s="167"/>
      <c r="AC39" s="167"/>
      <c r="AD39" s="167"/>
      <c r="AE39" s="172"/>
      <c r="AG39" s="189" t="s">
        <v>12</v>
      </c>
      <c r="AH39" s="20">
        <f>Demandas_Atual!T8</f>
        <v>1E-3</v>
      </c>
      <c r="AI39" s="20">
        <f>AH39+Taxas_Demandas!G37*AH39-Taxas_Demandas!K37*Base_Cenarios!AH39</f>
        <v>1.0503314853037996E-3</v>
      </c>
      <c r="AJ39" s="20">
        <f>AI39+Taxas_Demandas!H37*AI39-Taxas_Demandas!L37*Base_Cenarios!AI39</f>
        <v>1.0952211444239112E-3</v>
      </c>
      <c r="AK39" s="20">
        <f>AJ39+Taxas_Demandas!I37*AJ39-Taxas_Demandas!M37*Base_Cenarios!AJ39</f>
        <v>1.1474621763865852E-3</v>
      </c>
      <c r="AL39" s="2"/>
      <c r="AM39" s="21">
        <f t="shared" si="24"/>
        <v>2591.9999999999995</v>
      </c>
      <c r="AN39" s="21">
        <f t="shared" si="24"/>
        <v>2722.4592099074489</v>
      </c>
      <c r="AO39" s="21">
        <f t="shared" si="24"/>
        <v>2838.8132063467779</v>
      </c>
      <c r="AP39" s="93">
        <f t="shared" si="24"/>
        <v>2974.2219611940286</v>
      </c>
      <c r="AQ39" s="167"/>
      <c r="AR39" s="167"/>
      <c r="AS39" s="167"/>
      <c r="AT39" s="167"/>
      <c r="AU39" s="172"/>
    </row>
    <row r="40" spans="1:47">
      <c r="A40" s="166" t="s">
        <v>13</v>
      </c>
      <c r="B40" s="97">
        <f>Demandas_Atual!S9</f>
        <v>0</v>
      </c>
      <c r="C40" s="97">
        <f>B40+Taxas_Demandas!G38*B40-Taxas_Demandas!K38*Base_Cenarios!B40</f>
        <v>0</v>
      </c>
      <c r="D40" s="97">
        <f>C40+Taxas_Demandas!H38*C40-Taxas_Demandas!L38*Base_Cenarios!C40</f>
        <v>0</v>
      </c>
      <c r="E40" s="97">
        <f>D40+Taxas_Demandas!I38*D40-Taxas_Demandas!M38*Base_Cenarios!D40</f>
        <v>0</v>
      </c>
      <c r="G40" s="98">
        <f t="shared" si="25"/>
        <v>0</v>
      </c>
      <c r="H40" s="98">
        <f t="shared" si="20"/>
        <v>0</v>
      </c>
      <c r="I40" s="98">
        <f t="shared" si="21"/>
        <v>0</v>
      </c>
      <c r="J40" s="98">
        <f t="shared" si="22"/>
        <v>0</v>
      </c>
      <c r="K40" s="167"/>
      <c r="L40" s="167"/>
      <c r="M40" s="167"/>
      <c r="N40" s="167"/>
      <c r="O40" s="172"/>
      <c r="Q40" s="189" t="s">
        <v>13</v>
      </c>
      <c r="R40" s="20">
        <f>Demandas_Atual!R9</f>
        <v>0</v>
      </c>
      <c r="S40" s="20">
        <f>R40+Taxas_Demandas!G38*R40-Taxas_Demandas!K38*Base_Cenarios!R40</f>
        <v>0</v>
      </c>
      <c r="T40" s="20">
        <f>S40+Taxas_Demandas!H38*S40-Taxas_Demandas!L38*Base_Cenarios!S40</f>
        <v>0</v>
      </c>
      <c r="U40" s="20">
        <f>T40+Taxas_Demandas!I38*T40-Taxas_Demandas!M38*Base_Cenarios!T40</f>
        <v>0</v>
      </c>
      <c r="V40" s="2"/>
      <c r="W40" s="21">
        <f t="shared" si="23"/>
        <v>0</v>
      </c>
      <c r="X40" s="21">
        <f t="shared" si="23"/>
        <v>0</v>
      </c>
      <c r="Y40" s="21">
        <f t="shared" si="23"/>
        <v>0</v>
      </c>
      <c r="Z40" s="93">
        <f t="shared" si="23"/>
        <v>0</v>
      </c>
      <c r="AA40" s="167"/>
      <c r="AB40" s="167"/>
      <c r="AC40" s="167"/>
      <c r="AD40" s="167"/>
      <c r="AE40" s="172"/>
      <c r="AG40" s="189" t="s">
        <v>13</v>
      </c>
      <c r="AH40" s="20">
        <f>Demandas_Atual!T9</f>
        <v>8.0000000000000002E-3</v>
      </c>
      <c r="AI40" s="20">
        <f>AH40+Taxas_Demandas!G38*AH40-Taxas_Demandas!K38*Base_Cenarios!AH40</f>
        <v>8.4285685495208186E-3</v>
      </c>
      <c r="AJ40" s="20">
        <f>AI40+Taxas_Demandas!H38*AI40-Taxas_Demandas!L38*Base_Cenarios!AI40</f>
        <v>8.781800443364414E-3</v>
      </c>
      <c r="AK40" s="20">
        <f>AJ40+Taxas_Demandas!I38*AJ40-Taxas_Demandas!M38*Base_Cenarios!AJ40</f>
        <v>9.2391485226358313E-3</v>
      </c>
      <c r="AL40" s="2"/>
      <c r="AM40" s="21">
        <f t="shared" si="24"/>
        <v>20735.999999999996</v>
      </c>
      <c r="AN40" s="21">
        <f t="shared" si="24"/>
        <v>21846.849680357962</v>
      </c>
      <c r="AO40" s="21">
        <f t="shared" si="24"/>
        <v>22762.426749200564</v>
      </c>
      <c r="AP40" s="93">
        <f t="shared" si="24"/>
        <v>23947.872970672073</v>
      </c>
      <c r="AQ40" s="167"/>
      <c r="AR40" s="167"/>
      <c r="AS40" s="167"/>
      <c r="AT40" s="167"/>
      <c r="AU40" s="172"/>
    </row>
    <row r="41" spans="1:47">
      <c r="A41" s="166" t="s">
        <v>14</v>
      </c>
      <c r="B41" s="97">
        <f>Demandas_Atual!S10</f>
        <v>0</v>
      </c>
      <c r="C41" s="97">
        <f>B41+Taxas_Demandas!G39*B41-Taxas_Demandas!K39*Base_Cenarios!B41</f>
        <v>0</v>
      </c>
      <c r="D41" s="97">
        <f>C41+Taxas_Demandas!H39*C41-Taxas_Demandas!L39*Base_Cenarios!C41</f>
        <v>0</v>
      </c>
      <c r="E41" s="97">
        <f>D41+Taxas_Demandas!I39*D41-Taxas_Demandas!M39*Base_Cenarios!D41</f>
        <v>0</v>
      </c>
      <c r="G41" s="98">
        <f t="shared" si="25"/>
        <v>0</v>
      </c>
      <c r="H41" s="98">
        <f t="shared" si="20"/>
        <v>0</v>
      </c>
      <c r="I41" s="98">
        <f t="shared" si="21"/>
        <v>0</v>
      </c>
      <c r="J41" s="98">
        <f t="shared" si="22"/>
        <v>0</v>
      </c>
      <c r="K41" s="167"/>
      <c r="L41" s="167"/>
      <c r="M41" s="167"/>
      <c r="N41" s="167"/>
      <c r="O41" s="172"/>
      <c r="Q41" s="189" t="s">
        <v>14</v>
      </c>
      <c r="R41" s="20">
        <f>Demandas_Atual!R10</f>
        <v>2.0091324200913243E-4</v>
      </c>
      <c r="S41" s="20">
        <f>R41+Taxas_Demandas!G39*R41-Taxas_Demandas!K39*Base_Cenarios!R41</f>
        <v>2.1186054756151728E-4</v>
      </c>
      <c r="T41" s="20">
        <f>S41+Taxas_Demandas!H39*S41-Taxas_Demandas!L39*Base_Cenarios!S41</f>
        <v>2.2095240273050924E-4</v>
      </c>
      <c r="U41" s="20">
        <f>T41+Taxas_Demandas!I39*T41-Taxas_Demandas!M39*Base_Cenarios!T41</f>
        <v>2.3438807813181702E-4</v>
      </c>
      <c r="V41" s="2"/>
      <c r="W41" s="21">
        <f t="shared" si="23"/>
        <v>520.76712328767121</v>
      </c>
      <c r="X41" s="21">
        <f t="shared" si="23"/>
        <v>549.14253927945288</v>
      </c>
      <c r="Y41" s="21">
        <f t="shared" si="23"/>
        <v>572.70862787748001</v>
      </c>
      <c r="Z41" s="93">
        <f t="shared" si="23"/>
        <v>607.53389851766974</v>
      </c>
      <c r="AA41" s="167"/>
      <c r="AB41" s="167"/>
      <c r="AC41" s="167"/>
      <c r="AD41" s="167"/>
      <c r="AE41" s="172"/>
      <c r="AG41" s="189" t="s">
        <v>14</v>
      </c>
      <c r="AH41" s="20">
        <f>Demandas_Atual!T10</f>
        <v>1.4E-2</v>
      </c>
      <c r="AI41" s="20">
        <f>AH41+Taxas_Demandas!G39*AH41-Taxas_Demandas!K39*Base_Cenarios!AH41</f>
        <v>1.476282815508209E-2</v>
      </c>
      <c r="AJ41" s="20">
        <f>AI41+Taxas_Demandas!H39*AI41-Taxas_Demandas!L39*Base_Cenarios!AI41</f>
        <v>1.5396365153903212E-2</v>
      </c>
      <c r="AK41" s="20">
        <f>AJ41+Taxas_Demandas!I39*AJ41-Taxas_Demandas!M39*Base_Cenarios!AJ41</f>
        <v>1.633258744436707E-2</v>
      </c>
      <c r="AL41" s="2"/>
      <c r="AM41" s="21">
        <f t="shared" si="24"/>
        <v>36288</v>
      </c>
      <c r="AN41" s="21">
        <f t="shared" si="24"/>
        <v>38265.25057797278</v>
      </c>
      <c r="AO41" s="21">
        <f t="shared" si="24"/>
        <v>39907.378478917126</v>
      </c>
      <c r="AP41" s="93">
        <f t="shared" si="24"/>
        <v>42334.066655799441</v>
      </c>
      <c r="AQ41" s="167"/>
      <c r="AR41" s="167"/>
      <c r="AS41" s="167"/>
      <c r="AT41" s="167"/>
      <c r="AU41" s="172"/>
    </row>
    <row r="42" spans="1:47">
      <c r="A42" s="166" t="s">
        <v>15</v>
      </c>
      <c r="B42" s="97">
        <f>Demandas_Atual!S11</f>
        <v>0</v>
      </c>
      <c r="C42" s="97">
        <f>B42+Taxas_Demandas!G40*B42-Taxas_Demandas!K40*Base_Cenarios!B42</f>
        <v>0</v>
      </c>
      <c r="D42" s="97">
        <f>C42+Taxas_Demandas!H40*C42-Taxas_Demandas!L40*Base_Cenarios!C42</f>
        <v>0</v>
      </c>
      <c r="E42" s="97">
        <f>D42+Taxas_Demandas!I40*D42-Taxas_Demandas!M40*Base_Cenarios!D42</f>
        <v>0</v>
      </c>
      <c r="G42" s="98">
        <f t="shared" si="25"/>
        <v>0</v>
      </c>
      <c r="H42" s="98">
        <f t="shared" si="20"/>
        <v>0</v>
      </c>
      <c r="I42" s="98">
        <f t="shared" si="21"/>
        <v>0</v>
      </c>
      <c r="J42" s="98">
        <f t="shared" si="22"/>
        <v>0</v>
      </c>
      <c r="K42" s="167"/>
      <c r="L42" s="167"/>
      <c r="M42" s="167"/>
      <c r="N42" s="167"/>
      <c r="O42" s="172"/>
      <c r="Q42" s="189" t="s">
        <v>15</v>
      </c>
      <c r="R42" s="20">
        <f>Demandas_Atual!R11</f>
        <v>2.0795281582952816E-4</v>
      </c>
      <c r="S42" s="20">
        <f>R42+Taxas_Demandas!G40*R42-Taxas_Demandas!K40*Base_Cenarios!R42</f>
        <v>2.1982080725107492E-4</v>
      </c>
      <c r="T42" s="20">
        <f>S42+Taxas_Demandas!H40*S42-Taxas_Demandas!L40*Base_Cenarios!S42</f>
        <v>2.2797840989454649E-4</v>
      </c>
      <c r="U42" s="20">
        <f>T42+Taxas_Demandas!I40*T42-Taxas_Demandas!M40*Base_Cenarios!T42</f>
        <v>2.4111342836771402E-4</v>
      </c>
      <c r="V42" s="2"/>
      <c r="W42" s="21">
        <f t="shared" si="23"/>
        <v>539.01369863013701</v>
      </c>
      <c r="X42" s="21">
        <f t="shared" si="23"/>
        <v>569.77553239478618</v>
      </c>
      <c r="Y42" s="21">
        <f t="shared" si="23"/>
        <v>590.92003844666453</v>
      </c>
      <c r="Z42" s="93">
        <f t="shared" si="23"/>
        <v>624.96600632911475</v>
      </c>
      <c r="AA42" s="167"/>
      <c r="AB42" s="167"/>
      <c r="AC42" s="167"/>
      <c r="AD42" s="167"/>
      <c r="AE42" s="172"/>
      <c r="AG42" s="189" t="s">
        <v>15</v>
      </c>
      <c r="AH42" s="20">
        <f>Demandas_Atual!T11</f>
        <v>4.0000000000000001E-3</v>
      </c>
      <c r="AI42" s="20">
        <f>AH42+Taxas_Demandas!G40*AH42-Taxas_Demandas!K40*Base_Cenarios!AH42</f>
        <v>4.2282823894296421E-3</v>
      </c>
      <c r="AJ42" s="20">
        <f>AI42+Taxas_Demandas!H40*AI42-Taxas_Demandas!L40*Base_Cenarios!AI42</f>
        <v>4.3851949584839383E-3</v>
      </c>
      <c r="AK42" s="20">
        <f>AJ42+Taxas_Demandas!I40*AJ42-Taxas_Demandas!M40*Base_Cenarios!AJ42</f>
        <v>4.6378487813383525E-3</v>
      </c>
      <c r="AL42" s="2"/>
      <c r="AM42" s="21">
        <f t="shared" si="24"/>
        <v>10367.999999999998</v>
      </c>
      <c r="AN42" s="21">
        <f t="shared" si="24"/>
        <v>10959.707953401632</v>
      </c>
      <c r="AO42" s="21">
        <f t="shared" si="24"/>
        <v>11366.425332390369</v>
      </c>
      <c r="AP42" s="93">
        <f t="shared" si="24"/>
        <v>12021.30404122901</v>
      </c>
      <c r="AQ42" s="167"/>
      <c r="AR42" s="167"/>
      <c r="AS42" s="167"/>
      <c r="AT42" s="167"/>
      <c r="AU42" s="172"/>
    </row>
    <row r="43" spans="1:47">
      <c r="A43" s="166" t="s">
        <v>16</v>
      </c>
      <c r="B43" s="97">
        <f>Demandas_Atual!S12</f>
        <v>0</v>
      </c>
      <c r="C43" s="97">
        <f>B43+Taxas_Demandas!G41*B43-Taxas_Demandas!K41*Base_Cenarios!B43</f>
        <v>0</v>
      </c>
      <c r="D43" s="97">
        <f>C43+Taxas_Demandas!H41*C43-Taxas_Demandas!L41*Base_Cenarios!C43</f>
        <v>0</v>
      </c>
      <c r="E43" s="97">
        <f>D43+Taxas_Demandas!I41*D43-Taxas_Demandas!M41*Base_Cenarios!D43</f>
        <v>0</v>
      </c>
      <c r="G43" s="98">
        <f t="shared" si="25"/>
        <v>0</v>
      </c>
      <c r="H43" s="98">
        <f t="shared" si="20"/>
        <v>0</v>
      </c>
      <c r="I43" s="98">
        <f t="shared" si="21"/>
        <v>0</v>
      </c>
      <c r="J43" s="98">
        <f t="shared" si="22"/>
        <v>0</v>
      </c>
      <c r="K43" s="167"/>
      <c r="L43" s="167"/>
      <c r="M43" s="167"/>
      <c r="N43" s="167"/>
      <c r="O43" s="172"/>
      <c r="Q43" s="189" t="s">
        <v>16</v>
      </c>
      <c r="R43" s="20">
        <f>Demandas_Atual!R12</f>
        <v>2.7207001522070015E-4</v>
      </c>
      <c r="S43" s="20">
        <f>R43+Taxas_Demandas!G41*R43-Taxas_Demandas!K41*Base_Cenarios!R43</f>
        <v>2.8614057495054897E-4</v>
      </c>
      <c r="T43" s="20">
        <f>S43+Taxas_Demandas!H41*S43-Taxas_Demandas!L41*Base_Cenarios!S43</f>
        <v>2.9862295807085037E-4</v>
      </c>
      <c r="U43" s="20">
        <f>T43+Taxas_Demandas!I41*T43-Taxas_Demandas!M41*Base_Cenarios!T43</f>
        <v>3.1402349648945304E-4</v>
      </c>
      <c r="V43" s="2"/>
      <c r="W43" s="21">
        <f t="shared" si="23"/>
        <v>705.20547945205476</v>
      </c>
      <c r="X43" s="21">
        <f t="shared" si="23"/>
        <v>741.67637027182298</v>
      </c>
      <c r="Y43" s="21">
        <f t="shared" si="23"/>
        <v>774.03070731964419</v>
      </c>
      <c r="Z43" s="93">
        <f t="shared" si="23"/>
        <v>813.94890290066235</v>
      </c>
      <c r="AA43" s="167"/>
      <c r="AB43" s="167"/>
      <c r="AC43" s="167"/>
      <c r="AD43" s="167"/>
      <c r="AE43" s="172"/>
      <c r="AG43" s="189" t="s">
        <v>16</v>
      </c>
      <c r="AH43" s="20">
        <f>Demandas_Atual!T12</f>
        <v>4.0000000000000001E-3</v>
      </c>
      <c r="AI43" s="20">
        <f>AH43+Taxas_Demandas!G41*AH43-Taxas_Demandas!K41*Base_Cenarios!AH43</f>
        <v>4.2068667466855537E-3</v>
      </c>
      <c r="AJ43" s="20">
        <f>AI43+Taxas_Demandas!H41*AI43-Taxas_Demandas!L41*Base_Cenarios!AI43</f>
        <v>4.3903839653717195E-3</v>
      </c>
      <c r="AK43" s="20">
        <f>AJ43+Taxas_Demandas!I41*AJ43-Taxas_Demandas!M41*Base_Cenarios!AJ43</f>
        <v>4.6168041889470364E-3</v>
      </c>
      <c r="AL43" s="2"/>
      <c r="AM43" s="21">
        <f t="shared" si="24"/>
        <v>10367.999999999998</v>
      </c>
      <c r="AN43" s="21">
        <f t="shared" si="24"/>
        <v>10904.198607408956</v>
      </c>
      <c r="AO43" s="21">
        <f t="shared" si="24"/>
        <v>11379.875238243496</v>
      </c>
      <c r="AP43" s="93">
        <f t="shared" si="24"/>
        <v>11966.756457750718</v>
      </c>
      <c r="AQ43" s="167"/>
      <c r="AR43" s="167"/>
      <c r="AS43" s="167"/>
      <c r="AT43" s="167"/>
      <c r="AU43" s="172"/>
    </row>
    <row r="44" spans="1:47">
      <c r="A44" s="13"/>
      <c r="O44" s="161"/>
      <c r="Q44" s="13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61"/>
      <c r="AG44" s="13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161"/>
    </row>
    <row r="45" spans="1:47">
      <c r="A45" s="321" t="s">
        <v>75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3"/>
      <c r="Q45" s="321" t="s">
        <v>75</v>
      </c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3"/>
      <c r="AG45" s="321" t="s">
        <v>75</v>
      </c>
      <c r="AH45" s="322"/>
      <c r="AI45" s="322"/>
      <c r="AJ45" s="322"/>
      <c r="AK45" s="322"/>
      <c r="AL45" s="322"/>
      <c r="AM45" s="322"/>
      <c r="AN45" s="322"/>
      <c r="AO45" s="322"/>
      <c r="AP45" s="322"/>
      <c r="AQ45" s="178"/>
      <c r="AR45" s="180"/>
      <c r="AS45" s="180"/>
      <c r="AT45" s="180"/>
      <c r="AU45" s="181"/>
    </row>
    <row r="46" spans="1:47">
      <c r="A46" s="311" t="s">
        <v>68</v>
      </c>
      <c r="B46" s="313" t="s">
        <v>78</v>
      </c>
      <c r="C46" s="313"/>
      <c r="D46" s="313"/>
      <c r="E46" s="313"/>
      <c r="G46" s="313" t="s">
        <v>79</v>
      </c>
      <c r="H46" s="313"/>
      <c r="I46" s="313"/>
      <c r="J46" s="313"/>
      <c r="K46" s="164"/>
      <c r="L46" s="313" t="s">
        <v>101</v>
      </c>
      <c r="M46" s="313"/>
      <c r="N46" s="313"/>
      <c r="O46" s="324"/>
      <c r="Q46" s="325" t="s">
        <v>68</v>
      </c>
      <c r="R46" s="327" t="s">
        <v>78</v>
      </c>
      <c r="S46" s="327"/>
      <c r="T46" s="327"/>
      <c r="U46" s="327"/>
      <c r="V46" s="2"/>
      <c r="W46" s="327" t="s">
        <v>79</v>
      </c>
      <c r="X46" s="327"/>
      <c r="Y46" s="327"/>
      <c r="Z46" s="328"/>
      <c r="AA46" s="164"/>
      <c r="AB46" s="313" t="s">
        <v>101</v>
      </c>
      <c r="AC46" s="313"/>
      <c r="AD46" s="313"/>
      <c r="AE46" s="324"/>
      <c r="AG46" s="325" t="s">
        <v>68</v>
      </c>
      <c r="AH46" s="327" t="s">
        <v>78</v>
      </c>
      <c r="AI46" s="327"/>
      <c r="AJ46" s="327"/>
      <c r="AK46" s="327"/>
      <c r="AL46" s="2"/>
      <c r="AM46" s="327" t="s">
        <v>79</v>
      </c>
      <c r="AN46" s="327"/>
      <c r="AO46" s="327"/>
      <c r="AP46" s="328"/>
      <c r="AQ46" s="164"/>
      <c r="AR46" s="313" t="s">
        <v>101</v>
      </c>
      <c r="AS46" s="313"/>
      <c r="AT46" s="313"/>
      <c r="AU46" s="324"/>
    </row>
    <row r="47" spans="1:47">
      <c r="A47" s="312"/>
      <c r="B47" s="102">
        <v>2023</v>
      </c>
      <c r="C47" s="102">
        <v>2028</v>
      </c>
      <c r="D47" s="102">
        <v>2033</v>
      </c>
      <c r="E47" s="102">
        <v>2043</v>
      </c>
      <c r="G47" s="102">
        <v>2023</v>
      </c>
      <c r="H47" s="102">
        <v>2028</v>
      </c>
      <c r="I47" s="102">
        <v>2033</v>
      </c>
      <c r="J47" s="102">
        <v>2043</v>
      </c>
      <c r="K47" s="164"/>
      <c r="L47" s="102">
        <v>2023</v>
      </c>
      <c r="M47" s="102">
        <v>2028</v>
      </c>
      <c r="N47" s="102">
        <v>2033</v>
      </c>
      <c r="O47" s="182">
        <v>2043</v>
      </c>
      <c r="Q47" s="326"/>
      <c r="R47" s="102">
        <v>2023</v>
      </c>
      <c r="S47" s="102">
        <v>2028</v>
      </c>
      <c r="T47" s="102">
        <v>2033</v>
      </c>
      <c r="U47" s="102">
        <v>2043</v>
      </c>
      <c r="V47" s="2"/>
      <c r="W47" s="102">
        <v>2023</v>
      </c>
      <c r="X47" s="102">
        <v>2028</v>
      </c>
      <c r="Y47" s="102">
        <v>2033</v>
      </c>
      <c r="Z47" s="102">
        <v>2043</v>
      </c>
      <c r="AA47" s="164"/>
      <c r="AB47" s="102">
        <v>2023</v>
      </c>
      <c r="AC47" s="102">
        <v>2028</v>
      </c>
      <c r="AD47" s="102">
        <v>2033</v>
      </c>
      <c r="AE47" s="182">
        <v>2043</v>
      </c>
      <c r="AG47" s="326"/>
      <c r="AH47" s="102">
        <v>2023</v>
      </c>
      <c r="AI47" s="102">
        <v>2028</v>
      </c>
      <c r="AJ47" s="102">
        <v>2033</v>
      </c>
      <c r="AK47" s="102">
        <v>2043</v>
      </c>
      <c r="AL47" s="2"/>
      <c r="AM47" s="102">
        <v>2023</v>
      </c>
      <c r="AN47" s="102">
        <v>2028</v>
      </c>
      <c r="AO47" s="102">
        <v>2033</v>
      </c>
      <c r="AP47" s="102">
        <v>2043</v>
      </c>
      <c r="AQ47" s="164"/>
      <c r="AR47" s="102">
        <v>2023</v>
      </c>
      <c r="AS47" s="102">
        <v>2028</v>
      </c>
      <c r="AT47" s="102">
        <v>2033</v>
      </c>
      <c r="AU47" s="182">
        <v>2043</v>
      </c>
    </row>
    <row r="48" spans="1:47">
      <c r="A48" s="166" t="s">
        <v>11</v>
      </c>
      <c r="B48" s="97">
        <f>Demandas_Atual!X7</f>
        <v>0</v>
      </c>
      <c r="C48" s="97">
        <f>B48+Taxas_Demandas!G46*B48-Taxas_Demandas!K46*Base_Cenarios!B48</f>
        <v>0</v>
      </c>
      <c r="D48" s="97">
        <f>C48+Taxas_Demandas!H46*C48-Taxas_Demandas!L46*Base_Cenarios!C48</f>
        <v>0</v>
      </c>
      <c r="E48" s="97">
        <f>D48+Taxas_Demandas!I46*D48-Taxas_Demandas!M46*Base_Cenarios!D48</f>
        <v>0</v>
      </c>
      <c r="G48" s="98">
        <f>B48*60*60*24*30</f>
        <v>0</v>
      </c>
      <c r="H48" s="98">
        <f t="shared" ref="H48:H53" si="26">C48*60*60*24*30</f>
        <v>0</v>
      </c>
      <c r="I48" s="98">
        <f t="shared" ref="I48:I53" si="27">D48*60*60*24*30</f>
        <v>0</v>
      </c>
      <c r="J48" s="98">
        <f t="shared" ref="J48:J53" si="28">E48*60*60*24*30</f>
        <v>0</v>
      </c>
      <c r="K48" s="167"/>
      <c r="L48" s="98">
        <f>Cargas_Atual!M7*360</f>
        <v>0</v>
      </c>
      <c r="M48" s="98">
        <f>L48+L48*Taxas_Demandas!G46</f>
        <v>0</v>
      </c>
      <c r="N48" s="98">
        <f>M48+M48*Taxas_Demandas!H46</f>
        <v>0</v>
      </c>
      <c r="O48" s="168">
        <f>N48+N48*Taxas_Demandas!I46</f>
        <v>0</v>
      </c>
      <c r="Q48" s="189" t="s">
        <v>11</v>
      </c>
      <c r="R48" s="20">
        <f>Demandas_Atual!W7</f>
        <v>0</v>
      </c>
      <c r="S48" s="20">
        <f>R48+Taxas_Demandas!G46*R48-Taxas_Demandas!K46*Base_Cenarios!R48</f>
        <v>0</v>
      </c>
      <c r="T48" s="20">
        <f>S48+Taxas_Demandas!H46*S48-Taxas_Demandas!L46*Base_Cenarios!S48</f>
        <v>0</v>
      </c>
      <c r="U48" s="20">
        <f>T48+Taxas_Demandas!I46*T48-Taxas_Demandas!M46*Base_Cenarios!T48</f>
        <v>0</v>
      </c>
      <c r="V48" s="2"/>
      <c r="W48" s="21">
        <f t="shared" ref="W48:Z53" si="29">R48*60*60*24*30</f>
        <v>0</v>
      </c>
      <c r="X48" s="21">
        <f t="shared" si="29"/>
        <v>0</v>
      </c>
      <c r="Y48" s="21">
        <f t="shared" si="29"/>
        <v>0</v>
      </c>
      <c r="Z48" s="93">
        <f t="shared" si="29"/>
        <v>0</v>
      </c>
      <c r="AA48" s="167"/>
      <c r="AB48" s="98">
        <f>Cargas_Atual!L7*360</f>
        <v>0</v>
      </c>
      <c r="AC48" s="98">
        <f>AB48+AB48*Taxas_Demandas!W46</f>
        <v>0</v>
      </c>
      <c r="AD48" s="98">
        <f>AC48+AC48*Taxas_Demandas!X46</f>
        <v>0</v>
      </c>
      <c r="AE48" s="168">
        <f>AD48+AD48*Taxas_Demandas!Y46</f>
        <v>0</v>
      </c>
      <c r="AG48" s="189" t="s">
        <v>11</v>
      </c>
      <c r="AH48" s="20">
        <f>Demandas_Atual!W7</f>
        <v>0</v>
      </c>
      <c r="AI48" s="20">
        <f>AH48+Taxas_Demandas!G46*AH48-Taxas_Demandas!K46*Base_Cenarios!AH48</f>
        <v>0</v>
      </c>
      <c r="AJ48" s="20">
        <f>AI48+Taxas_Demandas!H46*AI48-Taxas_Demandas!L46*Base_Cenarios!AI48</f>
        <v>0</v>
      </c>
      <c r="AK48" s="20">
        <f>AJ48+Taxas_Demandas!I46*AJ48-Taxas_Demandas!M46*Base_Cenarios!AJ48</f>
        <v>0</v>
      </c>
      <c r="AL48" s="2"/>
      <c r="AM48" s="21">
        <f t="shared" ref="AM48:AP53" si="30">AH48*60*60*24*30</f>
        <v>0</v>
      </c>
      <c r="AN48" s="21">
        <f t="shared" si="30"/>
        <v>0</v>
      </c>
      <c r="AO48" s="21">
        <f t="shared" si="30"/>
        <v>0</v>
      </c>
      <c r="AP48" s="93">
        <f t="shared" si="30"/>
        <v>0</v>
      </c>
      <c r="AQ48" s="167"/>
      <c r="AR48" s="98">
        <f>Cargas_Atual!L7</f>
        <v>0</v>
      </c>
      <c r="AS48" s="98">
        <f>AR48+AR48*Taxas_Demandas!G46</f>
        <v>0</v>
      </c>
      <c r="AT48" s="98">
        <f>AS48+AS48*Taxas_Demandas!H46</f>
        <v>0</v>
      </c>
      <c r="AU48" s="168">
        <f>AT48+AT48*Taxas_Demandas!I46</f>
        <v>0</v>
      </c>
    </row>
    <row r="49" spans="1:47">
      <c r="A49" s="166" t="s">
        <v>12</v>
      </c>
      <c r="B49" s="97">
        <f>Demandas_Atual!X8</f>
        <v>0</v>
      </c>
      <c r="C49" s="97">
        <f>B49+Taxas_Demandas!G47*B49-Taxas_Demandas!K47*Base_Cenarios!B49</f>
        <v>0</v>
      </c>
      <c r="D49" s="97">
        <f>C49+Taxas_Demandas!H47*C49-Taxas_Demandas!L47*Base_Cenarios!C49</f>
        <v>0</v>
      </c>
      <c r="E49" s="97">
        <f>D49+Taxas_Demandas!I47*D49-Taxas_Demandas!M47*Base_Cenarios!D49</f>
        <v>0</v>
      </c>
      <c r="G49" s="98">
        <f t="shared" ref="G49:G53" si="31">B49*60*60*24*30</f>
        <v>0</v>
      </c>
      <c r="H49" s="98">
        <f t="shared" si="26"/>
        <v>0</v>
      </c>
      <c r="I49" s="98">
        <f t="shared" si="27"/>
        <v>0</v>
      </c>
      <c r="J49" s="98">
        <f t="shared" si="28"/>
        <v>0</v>
      </c>
      <c r="K49" s="167"/>
      <c r="L49" s="98">
        <f>Cargas_Atual!M8*360</f>
        <v>0</v>
      </c>
      <c r="M49" s="98">
        <f>L49+L49*Taxas_Demandas!G47</f>
        <v>0</v>
      </c>
      <c r="N49" s="98">
        <f>M49+M49*Taxas_Demandas!H47</f>
        <v>0</v>
      </c>
      <c r="O49" s="168">
        <f>N49+N49*Taxas_Demandas!I47</f>
        <v>0</v>
      </c>
      <c r="Q49" s="189" t="s">
        <v>12</v>
      </c>
      <c r="R49" s="20">
        <f>Demandas_Atual!W8</f>
        <v>0</v>
      </c>
      <c r="S49" s="20">
        <f>R49+Taxas_Demandas!G47*R49-Taxas_Demandas!K47*Base_Cenarios!R49</f>
        <v>0</v>
      </c>
      <c r="T49" s="20">
        <f>S49+Taxas_Demandas!H47*S49-Taxas_Demandas!L47*Base_Cenarios!S49</f>
        <v>0</v>
      </c>
      <c r="U49" s="20">
        <f>T49+Taxas_Demandas!I47*T49-Taxas_Demandas!M47*Base_Cenarios!T49</f>
        <v>0</v>
      </c>
      <c r="V49" s="2"/>
      <c r="W49" s="21">
        <f t="shared" si="29"/>
        <v>0</v>
      </c>
      <c r="X49" s="21">
        <f t="shared" si="29"/>
        <v>0</v>
      </c>
      <c r="Y49" s="21">
        <f t="shared" si="29"/>
        <v>0</v>
      </c>
      <c r="Z49" s="93">
        <f t="shared" si="29"/>
        <v>0</v>
      </c>
      <c r="AA49" s="167"/>
      <c r="AB49" s="98">
        <f>Cargas_Atual!L8*360</f>
        <v>0</v>
      </c>
      <c r="AC49" s="98">
        <f>AB49+AB49*Taxas_Demandas!W47</f>
        <v>0</v>
      </c>
      <c r="AD49" s="98">
        <f>AC49+AC49*Taxas_Demandas!X47</f>
        <v>0</v>
      </c>
      <c r="AE49" s="168">
        <f>AD49+AD49*Taxas_Demandas!Y47</f>
        <v>0</v>
      </c>
      <c r="AG49" s="189" t="s">
        <v>12</v>
      </c>
      <c r="AH49" s="20">
        <f>Demandas_Atual!W8</f>
        <v>0</v>
      </c>
      <c r="AI49" s="20">
        <f>AH49+Taxas_Demandas!G47*AH49-Taxas_Demandas!K47*Base_Cenarios!AH49</f>
        <v>0</v>
      </c>
      <c r="AJ49" s="20">
        <f>AI49+Taxas_Demandas!H47*AI49-Taxas_Demandas!L47*Base_Cenarios!AI49</f>
        <v>0</v>
      </c>
      <c r="AK49" s="20">
        <f>AJ49+Taxas_Demandas!I47*AJ49-Taxas_Demandas!M47*Base_Cenarios!AJ49</f>
        <v>0</v>
      </c>
      <c r="AL49" s="2"/>
      <c r="AM49" s="21">
        <f t="shared" si="30"/>
        <v>0</v>
      </c>
      <c r="AN49" s="21">
        <f t="shared" si="30"/>
        <v>0</v>
      </c>
      <c r="AO49" s="21">
        <f t="shared" si="30"/>
        <v>0</v>
      </c>
      <c r="AP49" s="93">
        <f t="shared" si="30"/>
        <v>0</v>
      </c>
      <c r="AQ49" s="167"/>
      <c r="AR49" s="98">
        <f>Cargas_Atual!L8</f>
        <v>0</v>
      </c>
      <c r="AS49" s="98">
        <f>AR49+AR49*Taxas_Demandas!G47</f>
        <v>0</v>
      </c>
      <c r="AT49" s="98">
        <f>AS49+AS49*Taxas_Demandas!H47</f>
        <v>0</v>
      </c>
      <c r="AU49" s="168">
        <f>AT49+AT49*Taxas_Demandas!I47</f>
        <v>0</v>
      </c>
    </row>
    <row r="50" spans="1:47">
      <c r="A50" s="166" t="s">
        <v>13</v>
      </c>
      <c r="B50" s="97">
        <f>Demandas_Atual!X9</f>
        <v>0</v>
      </c>
      <c r="C50" s="97">
        <f>B50+Taxas_Demandas!G48*B50-Taxas_Demandas!K48*Base_Cenarios!B50</f>
        <v>0</v>
      </c>
      <c r="D50" s="97">
        <f>C50+Taxas_Demandas!H48*C50-Taxas_Demandas!L48*Base_Cenarios!C50</f>
        <v>0</v>
      </c>
      <c r="E50" s="97">
        <f>D50+Taxas_Demandas!I48*D50-Taxas_Demandas!M48*Base_Cenarios!D50</f>
        <v>0</v>
      </c>
      <c r="G50" s="98">
        <f t="shared" si="31"/>
        <v>0</v>
      </c>
      <c r="H50" s="98">
        <f t="shared" si="26"/>
        <v>0</v>
      </c>
      <c r="I50" s="98">
        <f t="shared" si="27"/>
        <v>0</v>
      </c>
      <c r="J50" s="98">
        <f t="shared" si="28"/>
        <v>0</v>
      </c>
      <c r="K50" s="167"/>
      <c r="L50" s="98">
        <f>Cargas_Atual!M9*360</f>
        <v>0</v>
      </c>
      <c r="M50" s="98">
        <f>L50+L50*Taxas_Demandas!G48</f>
        <v>0</v>
      </c>
      <c r="N50" s="98">
        <f>M50+M50*Taxas_Demandas!H48</f>
        <v>0</v>
      </c>
      <c r="O50" s="168">
        <f>N50+N50*Taxas_Demandas!I48</f>
        <v>0</v>
      </c>
      <c r="Q50" s="189" t="s">
        <v>13</v>
      </c>
      <c r="R50" s="20">
        <f>Demandas_Atual!W9</f>
        <v>0</v>
      </c>
      <c r="S50" s="20">
        <f>R50+Taxas_Demandas!G48*R50-Taxas_Demandas!K48*Base_Cenarios!R50</f>
        <v>0</v>
      </c>
      <c r="T50" s="20">
        <f>S50+Taxas_Demandas!H48*S50-Taxas_Demandas!L48*Base_Cenarios!S50</f>
        <v>0</v>
      </c>
      <c r="U50" s="20">
        <f>T50+Taxas_Demandas!I48*T50-Taxas_Demandas!M48*Base_Cenarios!T50</f>
        <v>0</v>
      </c>
      <c r="V50" s="2"/>
      <c r="W50" s="21">
        <f t="shared" si="29"/>
        <v>0</v>
      </c>
      <c r="X50" s="21">
        <f t="shared" si="29"/>
        <v>0</v>
      </c>
      <c r="Y50" s="21">
        <f t="shared" si="29"/>
        <v>0</v>
      </c>
      <c r="Z50" s="93">
        <f t="shared" si="29"/>
        <v>0</v>
      </c>
      <c r="AA50" s="167"/>
      <c r="AB50" s="98">
        <f>Cargas_Atual!L9*360</f>
        <v>0</v>
      </c>
      <c r="AC50" s="98">
        <f>AB50+AB50*Taxas_Demandas!W48</f>
        <v>0</v>
      </c>
      <c r="AD50" s="98">
        <f>AC50+AC50*Taxas_Demandas!X48</f>
        <v>0</v>
      </c>
      <c r="AE50" s="168">
        <f>AD50+AD50*Taxas_Demandas!Y48</f>
        <v>0</v>
      </c>
      <c r="AG50" s="189" t="s">
        <v>13</v>
      </c>
      <c r="AH50" s="20">
        <f>Demandas_Atual!W9</f>
        <v>0</v>
      </c>
      <c r="AI50" s="20">
        <f>AH50+Taxas_Demandas!G48*AH50-Taxas_Demandas!K48*Base_Cenarios!AH50</f>
        <v>0</v>
      </c>
      <c r="AJ50" s="20">
        <f>AI50+Taxas_Demandas!H48*AI50-Taxas_Demandas!L48*Base_Cenarios!AI50</f>
        <v>0</v>
      </c>
      <c r="AK50" s="20">
        <f>AJ50+Taxas_Demandas!I48*AJ50-Taxas_Demandas!M48*Base_Cenarios!AJ50</f>
        <v>0</v>
      </c>
      <c r="AL50" s="2"/>
      <c r="AM50" s="21">
        <f t="shared" si="30"/>
        <v>0</v>
      </c>
      <c r="AN50" s="21">
        <f t="shared" si="30"/>
        <v>0</v>
      </c>
      <c r="AO50" s="21">
        <f t="shared" si="30"/>
        <v>0</v>
      </c>
      <c r="AP50" s="93">
        <f t="shared" si="30"/>
        <v>0</v>
      </c>
      <c r="AQ50" s="167"/>
      <c r="AR50" s="98">
        <f>Cargas_Atual!L9</f>
        <v>0</v>
      </c>
      <c r="AS50" s="98">
        <f>AR50+AR50*Taxas_Demandas!G48</f>
        <v>0</v>
      </c>
      <c r="AT50" s="98">
        <f>AS50+AS50*Taxas_Demandas!H48</f>
        <v>0</v>
      </c>
      <c r="AU50" s="168">
        <f>AT50+AT50*Taxas_Demandas!I48</f>
        <v>0</v>
      </c>
    </row>
    <row r="51" spans="1:47">
      <c r="A51" s="166" t="s">
        <v>14</v>
      </c>
      <c r="B51" s="97">
        <f>Demandas_Atual!X10</f>
        <v>1.1408401826484014</v>
      </c>
      <c r="C51" s="97">
        <f>B51+Taxas_Demandas!G49*B51-Taxas_Demandas!K49*Base_Cenarios!B51</f>
        <v>0.98112255707762519</v>
      </c>
      <c r="D51" s="97">
        <f>C51+Taxas_Demandas!H49*C51-Taxas_Demandas!L49*Base_Cenarios!C51</f>
        <v>0.74565314337899524</v>
      </c>
      <c r="E51" s="97">
        <f>D51+Taxas_Demandas!I49*D51-Taxas_Demandas!M49*Base_Cenarios!D51</f>
        <v>0.55178332610045655</v>
      </c>
      <c r="G51" s="98">
        <f t="shared" si="31"/>
        <v>2957057.7534246566</v>
      </c>
      <c r="H51" s="98">
        <f t="shared" si="26"/>
        <v>2543069.6679452043</v>
      </c>
      <c r="I51" s="98">
        <f t="shared" si="27"/>
        <v>1932732.9476383559</v>
      </c>
      <c r="J51" s="98">
        <f t="shared" si="28"/>
        <v>1430222.3812523831</v>
      </c>
      <c r="K51" s="167"/>
      <c r="L51" s="98">
        <f>Cargas_Atual!M10*360</f>
        <v>290439.19872000004</v>
      </c>
      <c r="M51" s="98">
        <f>L51+L51*Taxas_Demandas!G49</f>
        <v>307865.55064320005</v>
      </c>
      <c r="N51" s="98">
        <f>M51+M51*Taxas_Demandas!H49</f>
        <v>326337.48368179204</v>
      </c>
      <c r="O51" s="168">
        <f>N51+N51*Taxas_Demandas!I49</f>
        <v>372024.73139724293</v>
      </c>
      <c r="Q51" s="189" t="s">
        <v>14</v>
      </c>
      <c r="R51" s="20">
        <f>Demandas_Atual!W10</f>
        <v>2.0501472602739725</v>
      </c>
      <c r="S51" s="20">
        <f>R51+Taxas_Demandas!G49*R51-Taxas_Demandas!K49*Base_Cenarios!R51</f>
        <v>1.7631266438356163</v>
      </c>
      <c r="T51" s="20">
        <f>S51+Taxas_Demandas!H49*S51-Taxas_Demandas!L49*Base_Cenarios!S51</f>
        <v>1.3399762493150686</v>
      </c>
      <c r="U51" s="20">
        <f>T51+Taxas_Demandas!I49*T51-Taxas_Demandas!M49*Base_Cenarios!T51</f>
        <v>0.9915824244931507</v>
      </c>
      <c r="V51" s="2"/>
      <c r="W51" s="21">
        <f t="shared" si="29"/>
        <v>5313981.6986301364</v>
      </c>
      <c r="X51" s="21">
        <f t="shared" si="29"/>
        <v>4570024.260821918</v>
      </c>
      <c r="Y51" s="21">
        <f t="shared" si="29"/>
        <v>3473218.4382246579</v>
      </c>
      <c r="Z51" s="93">
        <f t="shared" si="29"/>
        <v>2570181.6442862465</v>
      </c>
      <c r="AA51" s="167"/>
      <c r="AB51" s="98">
        <f>Cargas_Atual!L10*360</f>
        <v>717043.82975999999</v>
      </c>
      <c r="AC51" s="98">
        <f>AB51+AB51*Taxas_Demandas!W49</f>
        <v>717043.82975999999</v>
      </c>
      <c r="AD51" s="98">
        <f>AC51+AC51*Taxas_Demandas!X49</f>
        <v>717043.82975999999</v>
      </c>
      <c r="AE51" s="168">
        <f>AD51+AD51*Taxas_Demandas!Y49</f>
        <v>717043.82975999999</v>
      </c>
      <c r="AG51" s="189" t="s">
        <v>14</v>
      </c>
      <c r="AH51" s="20">
        <f>Demandas_Atual!W10</f>
        <v>2.0501472602739725</v>
      </c>
      <c r="AI51" s="20">
        <f>AH51+Taxas_Demandas!G49*AH51-Taxas_Demandas!K49*Base_Cenarios!AH51</f>
        <v>1.7631266438356163</v>
      </c>
      <c r="AJ51" s="20">
        <f>AI51+Taxas_Demandas!H49*AI51-Taxas_Demandas!L49*Base_Cenarios!AI51</f>
        <v>1.3399762493150686</v>
      </c>
      <c r="AK51" s="20">
        <f>AJ51+Taxas_Demandas!I49*AJ51-Taxas_Demandas!M49*Base_Cenarios!AJ51</f>
        <v>0.9915824244931507</v>
      </c>
      <c r="AL51" s="2"/>
      <c r="AM51" s="21">
        <f t="shared" si="30"/>
        <v>5313981.6986301364</v>
      </c>
      <c r="AN51" s="21">
        <f t="shared" si="30"/>
        <v>4570024.260821918</v>
      </c>
      <c r="AO51" s="21">
        <f t="shared" si="30"/>
        <v>3473218.4382246579</v>
      </c>
      <c r="AP51" s="93">
        <f t="shared" si="30"/>
        <v>2570181.6442862465</v>
      </c>
      <c r="AQ51" s="167"/>
      <c r="AR51" s="98">
        <f>Cargas_Atual!L10</f>
        <v>1991.7884160000001</v>
      </c>
      <c r="AS51" s="98">
        <f>AR51+AR51*Taxas_Demandas!G49</f>
        <v>2111.2957209599999</v>
      </c>
      <c r="AT51" s="98">
        <f>AS51+AS51*Taxas_Demandas!H49</f>
        <v>2237.9734642175999</v>
      </c>
      <c r="AU51" s="168">
        <f>AT51+AT51*Taxas_Demandas!I49</f>
        <v>2551.2897492080638</v>
      </c>
    </row>
    <row r="52" spans="1:47">
      <c r="A52" s="166" t="s">
        <v>15</v>
      </c>
      <c r="B52" s="97">
        <f>Demandas_Atual!X11</f>
        <v>0</v>
      </c>
      <c r="C52" s="97">
        <f>B52+Taxas_Demandas!G50*B52-Taxas_Demandas!K50*Base_Cenarios!B52</f>
        <v>0</v>
      </c>
      <c r="D52" s="97">
        <f>C52+Taxas_Demandas!H50*C52-Taxas_Demandas!L50*Base_Cenarios!C52</f>
        <v>0</v>
      </c>
      <c r="E52" s="97">
        <f>D52+Taxas_Demandas!I50*D52-Taxas_Demandas!M50*Base_Cenarios!D52</f>
        <v>0</v>
      </c>
      <c r="G52" s="98">
        <f t="shared" si="31"/>
        <v>0</v>
      </c>
      <c r="H52" s="98">
        <f t="shared" si="26"/>
        <v>0</v>
      </c>
      <c r="I52" s="98">
        <f t="shared" si="27"/>
        <v>0</v>
      </c>
      <c r="J52" s="98">
        <f t="shared" si="28"/>
        <v>0</v>
      </c>
      <c r="K52" s="167"/>
      <c r="L52" s="98">
        <f>Cargas_Atual!M11*360</f>
        <v>0</v>
      </c>
      <c r="M52" s="98">
        <f>L52+L52*Taxas_Demandas!G50</f>
        <v>0</v>
      </c>
      <c r="N52" s="98">
        <f>M52+M52*Taxas_Demandas!H50</f>
        <v>0</v>
      </c>
      <c r="O52" s="168">
        <f>N52+N52*Taxas_Demandas!I50</f>
        <v>0</v>
      </c>
      <c r="Q52" s="189" t="s">
        <v>15</v>
      </c>
      <c r="R52" s="20">
        <f>Demandas_Atual!W11</f>
        <v>0</v>
      </c>
      <c r="S52" s="20">
        <f>R52+Taxas_Demandas!G50*R52-Taxas_Demandas!K50*Base_Cenarios!R52</f>
        <v>0</v>
      </c>
      <c r="T52" s="20">
        <f>S52+Taxas_Demandas!H50*S52-Taxas_Demandas!L50*Base_Cenarios!S52</f>
        <v>0</v>
      </c>
      <c r="U52" s="20">
        <f>T52+Taxas_Demandas!I50*T52-Taxas_Demandas!M50*Base_Cenarios!T52</f>
        <v>0</v>
      </c>
      <c r="V52" s="2"/>
      <c r="W52" s="21">
        <f t="shared" si="29"/>
        <v>0</v>
      </c>
      <c r="X52" s="21">
        <f t="shared" si="29"/>
        <v>0</v>
      </c>
      <c r="Y52" s="21">
        <f t="shared" si="29"/>
        <v>0</v>
      </c>
      <c r="Z52" s="93">
        <f t="shared" si="29"/>
        <v>0</v>
      </c>
      <c r="AA52" s="167"/>
      <c r="AB52" s="98">
        <f>Cargas_Atual!L11*360</f>
        <v>0</v>
      </c>
      <c r="AC52" s="98">
        <f>AB52+AB52*Taxas_Demandas!W50</f>
        <v>0</v>
      </c>
      <c r="AD52" s="98">
        <f>AC52+AC52*Taxas_Demandas!X50</f>
        <v>0</v>
      </c>
      <c r="AE52" s="168">
        <f>AD52+AD52*Taxas_Demandas!Y50</f>
        <v>0</v>
      </c>
      <c r="AG52" s="189" t="s">
        <v>15</v>
      </c>
      <c r="AH52" s="20">
        <f>Demandas_Atual!W11</f>
        <v>0</v>
      </c>
      <c r="AI52" s="20">
        <f>AH52+Taxas_Demandas!G50*AH52-Taxas_Demandas!K50*Base_Cenarios!AH52</f>
        <v>0</v>
      </c>
      <c r="AJ52" s="20">
        <f>AI52+Taxas_Demandas!H50*AI52-Taxas_Demandas!L50*Base_Cenarios!AI52</f>
        <v>0</v>
      </c>
      <c r="AK52" s="20">
        <f>AJ52+Taxas_Demandas!I50*AJ52-Taxas_Demandas!M50*Base_Cenarios!AJ52</f>
        <v>0</v>
      </c>
      <c r="AL52" s="2"/>
      <c r="AM52" s="21">
        <f t="shared" si="30"/>
        <v>0</v>
      </c>
      <c r="AN52" s="21">
        <f t="shared" si="30"/>
        <v>0</v>
      </c>
      <c r="AO52" s="21">
        <f t="shared" si="30"/>
        <v>0</v>
      </c>
      <c r="AP52" s="93">
        <f t="shared" si="30"/>
        <v>0</v>
      </c>
      <c r="AQ52" s="167"/>
      <c r="AR52" s="98">
        <f>Cargas_Atual!L11</f>
        <v>0</v>
      </c>
      <c r="AS52" s="98">
        <f>AR52+AR52*Taxas_Demandas!G50</f>
        <v>0</v>
      </c>
      <c r="AT52" s="98">
        <f>AS52+AS52*Taxas_Demandas!H50</f>
        <v>0</v>
      </c>
      <c r="AU52" s="168">
        <f>AT52+AT52*Taxas_Demandas!I50</f>
        <v>0</v>
      </c>
    </row>
    <row r="53" spans="1:47" ht="12.75" thickBot="1">
      <c r="A53" s="183" t="s">
        <v>16</v>
      </c>
      <c r="B53" s="184">
        <f>Demandas_Atual!X12</f>
        <v>0</v>
      </c>
      <c r="C53" s="184">
        <f>B53+Taxas_Demandas!G51*B53-Taxas_Demandas!K51*Base_Cenarios!B53</f>
        <v>0</v>
      </c>
      <c r="D53" s="184">
        <f>C53+Taxas_Demandas!H51*C53-Taxas_Demandas!L51*Base_Cenarios!C53</f>
        <v>0</v>
      </c>
      <c r="E53" s="184">
        <f>D53+Taxas_Demandas!I51*D53-Taxas_Demandas!M51*Base_Cenarios!D53</f>
        <v>0</v>
      </c>
      <c r="F53" s="185"/>
      <c r="G53" s="186">
        <f t="shared" si="31"/>
        <v>0</v>
      </c>
      <c r="H53" s="186">
        <f t="shared" si="26"/>
        <v>0</v>
      </c>
      <c r="I53" s="186">
        <f t="shared" si="27"/>
        <v>0</v>
      </c>
      <c r="J53" s="186">
        <f t="shared" si="28"/>
        <v>0</v>
      </c>
      <c r="K53" s="187"/>
      <c r="L53" s="186">
        <f>Cargas_Atual!M12*360</f>
        <v>0</v>
      </c>
      <c r="M53" s="186">
        <f>L53+L53*Taxas_Demandas!G51</f>
        <v>0</v>
      </c>
      <c r="N53" s="186">
        <f>M53+M53*Taxas_Demandas!H51</f>
        <v>0</v>
      </c>
      <c r="O53" s="188">
        <f>N53+N53*Taxas_Demandas!I51</f>
        <v>0</v>
      </c>
      <c r="Q53" s="191" t="s">
        <v>16</v>
      </c>
      <c r="R53" s="192">
        <f>Demandas_Atual!W12</f>
        <v>0</v>
      </c>
      <c r="S53" s="192">
        <f>R53+Taxas_Demandas!G51*R53-Taxas_Demandas!K51*Base_Cenarios!R53</f>
        <v>0</v>
      </c>
      <c r="T53" s="192">
        <f>S53+Taxas_Demandas!H51*S53-Taxas_Demandas!L51*Base_Cenarios!S53</f>
        <v>0</v>
      </c>
      <c r="U53" s="192">
        <f>T53+Taxas_Demandas!I51*T53-Taxas_Demandas!M51*Base_Cenarios!T53</f>
        <v>0</v>
      </c>
      <c r="V53" s="185"/>
      <c r="W53" s="193">
        <f t="shared" si="29"/>
        <v>0</v>
      </c>
      <c r="X53" s="193">
        <f t="shared" si="29"/>
        <v>0</v>
      </c>
      <c r="Y53" s="193">
        <f t="shared" si="29"/>
        <v>0</v>
      </c>
      <c r="Z53" s="194">
        <f t="shared" si="29"/>
        <v>0</v>
      </c>
      <c r="AA53" s="187"/>
      <c r="AB53" s="186">
        <f>Cargas_Atual!L12*360</f>
        <v>0</v>
      </c>
      <c r="AC53" s="186">
        <f>AB53+AB53*Taxas_Demandas!W51</f>
        <v>0</v>
      </c>
      <c r="AD53" s="186">
        <f>AC53+AC53*Taxas_Demandas!X51</f>
        <v>0</v>
      </c>
      <c r="AE53" s="188">
        <f>AD53+AD53*Taxas_Demandas!Y51</f>
        <v>0</v>
      </c>
      <c r="AG53" s="191" t="s">
        <v>16</v>
      </c>
      <c r="AH53" s="192">
        <f>Demandas_Atual!W12</f>
        <v>0</v>
      </c>
      <c r="AI53" s="192">
        <f>AH53+Taxas_Demandas!G51*AH53-Taxas_Demandas!K51*Base_Cenarios!AH53</f>
        <v>0</v>
      </c>
      <c r="AJ53" s="192">
        <f>AI53+Taxas_Demandas!H51*AI53-Taxas_Demandas!L51*Base_Cenarios!AI53</f>
        <v>0</v>
      </c>
      <c r="AK53" s="192">
        <f>AJ53+Taxas_Demandas!I51*AJ53-Taxas_Demandas!M51*Base_Cenarios!AJ53</f>
        <v>0</v>
      </c>
      <c r="AL53" s="185"/>
      <c r="AM53" s="193">
        <f t="shared" si="30"/>
        <v>0</v>
      </c>
      <c r="AN53" s="193">
        <f t="shared" si="30"/>
        <v>0</v>
      </c>
      <c r="AO53" s="193">
        <f t="shared" si="30"/>
        <v>0</v>
      </c>
      <c r="AP53" s="194">
        <f t="shared" si="30"/>
        <v>0</v>
      </c>
      <c r="AQ53" s="187"/>
      <c r="AR53" s="186">
        <f>Cargas_Atual!L12</f>
        <v>0</v>
      </c>
      <c r="AS53" s="186">
        <f>AR53+AR53*Taxas_Demandas!G51</f>
        <v>0</v>
      </c>
      <c r="AT53" s="186">
        <f>AS53+AS53*Taxas_Demandas!H51</f>
        <v>0</v>
      </c>
      <c r="AU53" s="188">
        <f>AT53+AT53*Taxas_Demandas!I51</f>
        <v>0</v>
      </c>
    </row>
  </sheetData>
  <mergeCells count="76">
    <mergeCell ref="AR46:AU46"/>
    <mergeCell ref="B3:O3"/>
    <mergeCell ref="R3:AE3"/>
    <mergeCell ref="AH3:AU3"/>
    <mergeCell ref="AB6:AE6"/>
    <mergeCell ref="AB26:AE26"/>
    <mergeCell ref="AB46:AE46"/>
    <mergeCell ref="Q5:AE5"/>
    <mergeCell ref="Q25:AE25"/>
    <mergeCell ref="Q45:AE45"/>
    <mergeCell ref="L6:O6"/>
    <mergeCell ref="A5:O5"/>
    <mergeCell ref="A25:O25"/>
    <mergeCell ref="AH36:AK36"/>
    <mergeCell ref="AM36:AP36"/>
    <mergeCell ref="AG45:AP45"/>
    <mergeCell ref="AR6:AU6"/>
    <mergeCell ref="A1:AU1"/>
    <mergeCell ref="AR26:AU26"/>
    <mergeCell ref="AG6:AG7"/>
    <mergeCell ref="AH6:AK6"/>
    <mergeCell ref="AM6:AP6"/>
    <mergeCell ref="L26:O26"/>
    <mergeCell ref="AG46:AG47"/>
    <mergeCell ref="AH46:AK46"/>
    <mergeCell ref="AM46:AP46"/>
    <mergeCell ref="AG16:AG17"/>
    <mergeCell ref="AH16:AK16"/>
    <mergeCell ref="AM16:AP16"/>
    <mergeCell ref="AG25:AP25"/>
    <mergeCell ref="AG26:AG27"/>
    <mergeCell ref="AH26:AK26"/>
    <mergeCell ref="AM26:AP26"/>
    <mergeCell ref="AG35:AP35"/>
    <mergeCell ref="AG36:AG37"/>
    <mergeCell ref="Q46:Q47"/>
    <mergeCell ref="R46:U46"/>
    <mergeCell ref="W46:Z46"/>
    <mergeCell ref="Q16:Q17"/>
    <mergeCell ref="R16:U16"/>
    <mergeCell ref="W16:Z16"/>
    <mergeCell ref="Q26:Q27"/>
    <mergeCell ref="R26:U26"/>
    <mergeCell ref="W26:Z26"/>
    <mergeCell ref="Q35:Z35"/>
    <mergeCell ref="Q36:Q37"/>
    <mergeCell ref="R36:U36"/>
    <mergeCell ref="W36:Z36"/>
    <mergeCell ref="A46:A47"/>
    <mergeCell ref="B46:E46"/>
    <mergeCell ref="A26:A27"/>
    <mergeCell ref="G46:J46"/>
    <mergeCell ref="A35:J35"/>
    <mergeCell ref="B26:E26"/>
    <mergeCell ref="A36:A37"/>
    <mergeCell ref="B36:E36"/>
    <mergeCell ref="G26:J26"/>
    <mergeCell ref="G36:J36"/>
    <mergeCell ref="A45:O45"/>
    <mergeCell ref="L46:O46"/>
    <mergeCell ref="AW1:BA1"/>
    <mergeCell ref="AX3:BA3"/>
    <mergeCell ref="AW3:AW4"/>
    <mergeCell ref="G16:J16"/>
    <mergeCell ref="A16:A17"/>
    <mergeCell ref="B16:E16"/>
    <mergeCell ref="A6:A7"/>
    <mergeCell ref="B6:E6"/>
    <mergeCell ref="A15:J15"/>
    <mergeCell ref="G6:J6"/>
    <mergeCell ref="Q15:Z15"/>
    <mergeCell ref="Q6:Q7"/>
    <mergeCell ref="R6:U6"/>
    <mergeCell ref="W6:Z6"/>
    <mergeCell ref="AG15:AP15"/>
    <mergeCell ref="AG5:AP5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7374-69B3-448F-862E-9B5937713FCD}">
  <dimension ref="A1:BA102"/>
  <sheetViews>
    <sheetView zoomScale="80" zoomScaleNormal="80" workbookViewId="0">
      <selection activeCell="K30" sqref="K30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76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0</v>
      </c>
      <c r="K9" s="130">
        <f t="shared" ref="K9:M9" si="2">AS72</f>
        <v>0</v>
      </c>
      <c r="L9" s="130">
        <f t="shared" si="2"/>
        <v>0</v>
      </c>
      <c r="M9" s="130">
        <f t="shared" si="2"/>
        <v>0</v>
      </c>
      <c r="N9" s="131">
        <f>Z84</f>
        <v>0</v>
      </c>
      <c r="O9" s="131">
        <f t="shared" ref="O9:Q14" si="3">AA84</f>
        <v>0</v>
      </c>
      <c r="P9" s="131">
        <f t="shared" si="3"/>
        <v>0</v>
      </c>
      <c r="Q9" s="131">
        <f t="shared" si="3"/>
        <v>0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0</v>
      </c>
      <c r="C10" s="130">
        <f t="shared" si="0"/>
        <v>0</v>
      </c>
      <c r="D10" s="130">
        <f t="shared" si="0"/>
        <v>0</v>
      </c>
      <c r="E10" s="130">
        <f t="shared" si="0"/>
        <v>0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ref="K10:K14" si="7">AS73</f>
        <v>0</v>
      </c>
      <c r="L10" s="130">
        <f t="shared" ref="L10:L14" si="8">AT73</f>
        <v>0</v>
      </c>
      <c r="M10" s="130">
        <f t="shared" ref="M10:M14" si="9">AU73</f>
        <v>0</v>
      </c>
      <c r="N10" s="131">
        <f t="shared" ref="N10:N14" si="10">Z85</f>
        <v>0</v>
      </c>
      <c r="O10" s="131">
        <f t="shared" si="3"/>
        <v>0</v>
      </c>
      <c r="P10" s="131">
        <f t="shared" si="3"/>
        <v>0</v>
      </c>
      <c r="Q10" s="131">
        <f t="shared" si="3"/>
        <v>0</v>
      </c>
      <c r="R10" s="130">
        <f t="shared" ref="R10:R14" si="11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0</v>
      </c>
      <c r="C11" s="130">
        <f t="shared" si="0"/>
        <v>0</v>
      </c>
      <c r="D11" s="130">
        <f t="shared" si="0"/>
        <v>0</v>
      </c>
      <c r="E11" s="130">
        <f t="shared" si="0"/>
        <v>0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7"/>
        <v>0</v>
      </c>
      <c r="L11" s="130">
        <f t="shared" si="8"/>
        <v>0</v>
      </c>
      <c r="M11" s="130">
        <f t="shared" si="9"/>
        <v>0</v>
      </c>
      <c r="N11" s="131">
        <f t="shared" si="10"/>
        <v>0</v>
      </c>
      <c r="O11" s="131">
        <f t="shared" si="3"/>
        <v>0</v>
      </c>
      <c r="P11" s="131">
        <f t="shared" si="3"/>
        <v>0</v>
      </c>
      <c r="Q11" s="131">
        <f t="shared" si="3"/>
        <v>0</v>
      </c>
      <c r="R11" s="130">
        <f t="shared" si="11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4341898.3610161431</v>
      </c>
      <c r="C12" s="130">
        <f t="shared" si="0"/>
        <v>5077145.4521736577</v>
      </c>
      <c r="D12" s="130">
        <f t="shared" si="0"/>
        <v>5883841.356294943</v>
      </c>
      <c r="E12" s="130">
        <f t="shared" si="0"/>
        <v>6861952.8007061826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980262.18748179404</v>
      </c>
      <c r="K12" s="130">
        <f t="shared" si="7"/>
        <v>1138629.4008960435</v>
      </c>
      <c r="L12" s="130">
        <f t="shared" si="8"/>
        <v>1322584.9358364651</v>
      </c>
      <c r="M12" s="130">
        <f t="shared" si="9"/>
        <v>1744443.0607506325</v>
      </c>
      <c r="N12" s="131">
        <f t="shared" si="10"/>
        <v>0</v>
      </c>
      <c r="O12" s="131">
        <f t="shared" si="3"/>
        <v>0</v>
      </c>
      <c r="P12" s="131">
        <f>AB87</f>
        <v>0</v>
      </c>
      <c r="Q12" s="131">
        <f t="shared" si="3"/>
        <v>0</v>
      </c>
      <c r="R12" s="130">
        <f t="shared" si="11"/>
        <v>3077123.5816253605</v>
      </c>
      <c r="S12" s="130">
        <f t="shared" si="4"/>
        <v>3096141.5460568927</v>
      </c>
      <c r="T12" s="130">
        <f t="shared" si="4"/>
        <v>2802693.7843758045</v>
      </c>
      <c r="U12" s="130">
        <f t="shared" si="4"/>
        <v>2674843.8883786011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0</v>
      </c>
      <c r="C13" s="130">
        <f t="shared" si="0"/>
        <v>0</v>
      </c>
      <c r="D13" s="130">
        <f t="shared" si="0"/>
        <v>0</v>
      </c>
      <c r="E13" s="130">
        <f t="shared" si="0"/>
        <v>0</v>
      </c>
      <c r="F13" s="130">
        <f t="shared" si="5"/>
        <v>0</v>
      </c>
      <c r="G13" s="130">
        <f t="shared" si="1"/>
        <v>0</v>
      </c>
      <c r="H13" s="130">
        <f t="shared" si="1"/>
        <v>0</v>
      </c>
      <c r="I13" s="130">
        <f t="shared" si="1"/>
        <v>0</v>
      </c>
      <c r="J13" s="130">
        <f t="shared" si="6"/>
        <v>0</v>
      </c>
      <c r="K13" s="130">
        <f t="shared" si="7"/>
        <v>0</v>
      </c>
      <c r="L13" s="130">
        <f t="shared" si="8"/>
        <v>0</v>
      </c>
      <c r="M13" s="130">
        <f t="shared" si="9"/>
        <v>0</v>
      </c>
      <c r="N13" s="131">
        <f t="shared" si="10"/>
        <v>0</v>
      </c>
      <c r="O13" s="131">
        <f t="shared" si="3"/>
        <v>0</v>
      </c>
      <c r="P13" s="131">
        <f t="shared" si="3"/>
        <v>0</v>
      </c>
      <c r="Q13" s="131">
        <f t="shared" si="3"/>
        <v>0</v>
      </c>
      <c r="R13" s="130">
        <f t="shared" si="11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1871.8192799999997</v>
      </c>
      <c r="C14" s="130">
        <f t="shared" si="0"/>
        <v>2328.1098759998549</v>
      </c>
      <c r="D14" s="130">
        <f t="shared" si="0"/>
        <v>2868.1394363397858</v>
      </c>
      <c r="E14" s="130">
        <f t="shared" si="0"/>
        <v>3676.5375743297541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2602.7634508392321</v>
      </c>
      <c r="K14" s="130">
        <f t="shared" si="7"/>
        <v>3082.2169508922357</v>
      </c>
      <c r="L14" s="130">
        <f t="shared" si="8"/>
        <v>3597.0583346767821</v>
      </c>
      <c r="M14" s="130">
        <f t="shared" si="9"/>
        <v>4572.8301355791227</v>
      </c>
      <c r="N14" s="131">
        <f t="shared" si="10"/>
        <v>0</v>
      </c>
      <c r="O14" s="131">
        <f t="shared" si="3"/>
        <v>0</v>
      </c>
      <c r="P14" s="131">
        <f t="shared" si="3"/>
        <v>0</v>
      </c>
      <c r="Q14" s="131">
        <f t="shared" si="3"/>
        <v>0</v>
      </c>
      <c r="R14" s="130">
        <f t="shared" si="11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4343770.1802961435</v>
      </c>
      <c r="C15" s="132">
        <f t="shared" ref="C15:U15" si="12">SUM(C9:C14)</f>
        <v>5079473.5620496571</v>
      </c>
      <c r="D15" s="132">
        <f t="shared" si="12"/>
        <v>5886709.495731283</v>
      </c>
      <c r="E15" s="132">
        <f t="shared" si="12"/>
        <v>6865629.338280512</v>
      </c>
      <c r="F15" s="132">
        <f t="shared" si="12"/>
        <v>0</v>
      </c>
      <c r="G15" s="132">
        <f t="shared" si="12"/>
        <v>0</v>
      </c>
      <c r="H15" s="132">
        <f t="shared" si="12"/>
        <v>0</v>
      </c>
      <c r="I15" s="132">
        <f t="shared" si="12"/>
        <v>0</v>
      </c>
      <c r="J15" s="132">
        <f t="shared" ref="J15" si="13">SUM(J9:J14)</f>
        <v>982864.95093263325</v>
      </c>
      <c r="K15" s="132">
        <f t="shared" ref="K15" si="14">SUM(K9:K14)</f>
        <v>1141711.6178469358</v>
      </c>
      <c r="L15" s="132">
        <f t="shared" ref="L15" si="15">SUM(L9:L14)</f>
        <v>1326181.9941711419</v>
      </c>
      <c r="M15" s="132">
        <f t="shared" ref="M15" si="16">SUM(M9:M14)</f>
        <v>1749015.8908862118</v>
      </c>
      <c r="N15" s="132">
        <f t="shared" si="12"/>
        <v>0</v>
      </c>
      <c r="O15" s="132">
        <f t="shared" si="12"/>
        <v>0</v>
      </c>
      <c r="P15" s="132">
        <f t="shared" si="12"/>
        <v>0</v>
      </c>
      <c r="Q15" s="132">
        <f t="shared" si="12"/>
        <v>0</v>
      </c>
      <c r="R15" s="132">
        <f t="shared" si="12"/>
        <v>3077123.5816253605</v>
      </c>
      <c r="S15" s="132">
        <f t="shared" si="12"/>
        <v>3096141.5460568927</v>
      </c>
      <c r="T15" s="132">
        <f t="shared" si="12"/>
        <v>2802693.7843758045</v>
      </c>
      <c r="U15" s="132">
        <f t="shared" si="12"/>
        <v>2674843.8883786011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0</v>
      </c>
      <c r="K20" s="89">
        <f>IF(Renda_Futura!K6&gt;0,K9/Renda_Futura!K6,0)</f>
        <v>0</v>
      </c>
      <c r="L20" s="89">
        <f>IF(Renda_Futura!L6&gt;0,L9/Renda_Futura!L6,0)</f>
        <v>0</v>
      </c>
      <c r="M20" s="89">
        <f>IF(Renda_Futura!M6&gt;0,M9/Renda_Futura!M6,0)</f>
        <v>0</v>
      </c>
      <c r="N20" s="89">
        <f>IF(Renda_Futura!N6&gt;0,N9/Renda_Futura!N6,0)</f>
        <v>0</v>
      </c>
      <c r="O20" s="89">
        <f>IF(Renda_Futura!O6&gt;0,O9/Renda_Futura!O6,0)</f>
        <v>0</v>
      </c>
      <c r="P20" s="89">
        <f>IF(Renda_Futura!P6&gt;0,P9/Renda_Futura!P6,0)</f>
        <v>0</v>
      </c>
      <c r="Q20" s="89">
        <f>IF(Renda_Futura!Q6&gt;0,Q9/Renda_Futura!Q6,0)</f>
        <v>0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0</v>
      </c>
      <c r="C21" s="89">
        <f>IF(Renda_Futura!C7&gt;0,C10/Renda_Futura!C7,0)</f>
        <v>0</v>
      </c>
      <c r="D21" s="89">
        <f>IF(Renda_Futura!D7&gt;0,D10/Renda_Futura!D7,0)</f>
        <v>0</v>
      </c>
      <c r="E21" s="89">
        <f>IF(Renda_Futura!E7&gt;0,E10/Renda_Futura!E7,0)</f>
        <v>0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0</v>
      </c>
      <c r="O21" s="89">
        <f>IF(Renda_Futura!O7&gt;0,O10/Renda_Futura!O7,0)</f>
        <v>0</v>
      </c>
      <c r="P21" s="89">
        <f>IF(Renda_Futura!P7&gt;0,P10/Renda_Futura!P7,0)</f>
        <v>0</v>
      </c>
      <c r="Q21" s="89">
        <f>IF(Renda_Futura!Q7&gt;0,Q10/Renda_Futura!Q7,0)</f>
        <v>0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0</v>
      </c>
      <c r="O22" s="89">
        <f>IF(Renda_Futura!O8&gt;0,O11/Renda_Futura!O8,0)</f>
        <v>0</v>
      </c>
      <c r="P22" s="89">
        <f>IF(Renda_Futura!P8&gt;0,P11/Renda_Futura!P8,0)</f>
        <v>0</v>
      </c>
      <c r="Q22" s="89">
        <f>IF(Renda_Futura!Q8&gt;0,Q11/Renda_Futura!Q8,0)</f>
        <v>0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5.1078933499756639E-2</v>
      </c>
      <c r="C23" s="89">
        <f>IF(Renda_Futura!C9&gt;0,C12/Renda_Futura!C9,0)</f>
        <v>4.8179819894935097E-2</v>
      </c>
      <c r="D23" s="89">
        <f>IF(Renda_Futura!D9&gt;0,D12/Renda_Futura!D9,0)</f>
        <v>4.5639202306151136E-2</v>
      </c>
      <c r="E23" s="89">
        <f>IF(Renda_Futura!E9&gt;0,E12/Renda_Futura!E9,0)</f>
        <v>3.770089319945423E-2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1.5992928873817045E-4</v>
      </c>
      <c r="K23" s="89">
        <f>IF(Renda_Futura!K9&gt;0,K12/Renda_Futura!K9,0)</f>
        <v>1.5352629826842593E-4</v>
      </c>
      <c r="L23" s="89">
        <f>IF(Renda_Futura!L9&gt;0,L12/Renda_Futura!L9,0)</f>
        <v>1.4738001161948303E-4</v>
      </c>
      <c r="M23" s="89">
        <f>IF(Renda_Futura!M9&gt;0,M12/Renda_Futura!M9,0)</f>
        <v>1.3499240073818183E-4</v>
      </c>
      <c r="N23" s="89">
        <f>IF(Renda_Futura!N9&gt;0,N12/Renda_Futura!N9,0)</f>
        <v>0</v>
      </c>
      <c r="O23" s="89">
        <f>IF(Renda_Futura!O9&gt;0,O12/Renda_Futura!O9,0)</f>
        <v>0</v>
      </c>
      <c r="P23" s="89">
        <f>IF(Renda_Futura!P9&gt;0,P12/Renda_Futura!P9,0)</f>
        <v>0</v>
      </c>
      <c r="Q23" s="89">
        <f>IF(Renda_Futura!Q9&gt;0,Q12/Renda_Futura!Q9,0)</f>
        <v>0</v>
      </c>
      <c r="R23" s="89">
        <f>IF(Renda_Futura!R9&gt;0,R12/Renda_Futura!R9,0)</f>
        <v>1.0632902384341044E-3</v>
      </c>
      <c r="S23" s="89">
        <f>IF(Renda_Futura!S9&gt;0,S12/Renda_Futura!S9,0)</f>
        <v>8.8418333502580937E-4</v>
      </c>
      <c r="T23" s="89">
        <f>IF(Renda_Futura!T9&gt;0,T12/Renda_Futura!T9,0)</f>
        <v>6.6147250689963617E-4</v>
      </c>
      <c r="U23" s="123">
        <f>IF(Renda_Futura!U9&gt;0,U12/Renda_Futura!U9,0)</f>
        <v>4.384015652376046E-4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0</v>
      </c>
      <c r="C24" s="89">
        <f>IF(Renda_Futura!C10&gt;0,C13/Renda_Futura!C10,0)</f>
        <v>0</v>
      </c>
      <c r="D24" s="89">
        <f>IF(Renda_Futura!D10&gt;0,D13/Renda_Futura!D10,0)</f>
        <v>0</v>
      </c>
      <c r="E24" s="89">
        <f>IF(Renda_Futura!E10&gt;0,E13/Renda_Futura!E10,0)</f>
        <v>0</v>
      </c>
      <c r="F24" s="89">
        <f>IF(Renda_Futura!F10&gt;0,F13/Renda_Futura!F10,0)</f>
        <v>0</v>
      </c>
      <c r="G24" s="89">
        <f>IF(Renda_Futura!G10&gt;0,G13/Renda_Futura!G10,0)</f>
        <v>0</v>
      </c>
      <c r="H24" s="89">
        <f>IF(Renda_Futura!H10&gt;0,H13/Renda_Futura!H10,0)</f>
        <v>0</v>
      </c>
      <c r="I24" s="89">
        <f>IF(Renda_Futura!I10&gt;0,I13/Renda_Futura!I10,0)</f>
        <v>0</v>
      </c>
      <c r="J24" s="89">
        <f>IF(Renda_Futura!J10&gt;0,J13/Renda_Futura!J10,0)</f>
        <v>0</v>
      </c>
      <c r="K24" s="89">
        <f>IF(Renda_Futura!K10&gt;0,K13/Renda_Futura!K10,0)</f>
        <v>0</v>
      </c>
      <c r="L24" s="89">
        <f>IF(Renda_Futura!L10&gt;0,L13/Renda_Futura!L10,0)</f>
        <v>0</v>
      </c>
      <c r="M24" s="89">
        <f>IF(Renda_Futura!M10&gt;0,M13/Renda_Futura!M10,0)</f>
        <v>0</v>
      </c>
      <c r="N24" s="89">
        <f>IF(Renda_Futura!N10&gt;0,N13/Renda_Futura!N10,0)</f>
        <v>0</v>
      </c>
      <c r="O24" s="89">
        <f>IF(Renda_Futura!O10&gt;0,O13/Renda_Futura!O10,0)</f>
        <v>0</v>
      </c>
      <c r="P24" s="89">
        <f>IF(Renda_Futura!P10&gt;0,P13/Renda_Futura!P10,0)</f>
        <v>0</v>
      </c>
      <c r="Q24" s="89">
        <f>IF(Renda_Futura!Q10&gt;0,Q13/Renda_Futura!Q10,0)</f>
        <v>0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3.7972102465694826E-5</v>
      </c>
      <c r="C25" s="89">
        <f>IF(Renda_Futura!C11&gt;0,C14/Renda_Futura!C11,0)</f>
        <v>3.809672121285295E-5</v>
      </c>
      <c r="D25" s="89">
        <f>IF(Renda_Futura!D11&gt;0,D14/Renda_Futura!D11,0)</f>
        <v>3.8363295893108679E-5</v>
      </c>
      <c r="E25" s="89">
        <f>IF(Renda_Futura!E11&gt;0,E14/Renda_Futura!E11,0)</f>
        <v>3.4832246232259735E-5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5.5205452946956488E-7</v>
      </c>
      <c r="K25" s="89">
        <f>IF(Renda_Futura!K11&gt;0,K14/Renda_Futura!K11,0)</f>
        <v>5.4028773923527222E-7</v>
      </c>
      <c r="L25" s="89">
        <f>IF(Renda_Futura!L11&gt;0,L14/Renda_Futura!L11,0)</f>
        <v>5.2110353380846857E-7</v>
      </c>
      <c r="M25" s="89">
        <f>IF(Renda_Futura!M11&gt;0,M14/Renda_Futura!M11,0)</f>
        <v>4.6004372829846196E-7</v>
      </c>
      <c r="N25" s="89">
        <f>IF(Renda_Futura!N11&gt;0,N14/Renda_Futura!N11,0)</f>
        <v>0</v>
      </c>
      <c r="O25" s="89">
        <f>IF(Renda_Futura!O11&gt;0,O14/Renda_Futura!O11,0)</f>
        <v>0</v>
      </c>
      <c r="P25" s="89">
        <f>IF(Renda_Futura!P11&gt;0,P14/Renda_Futura!P11,0)</f>
        <v>0</v>
      </c>
      <c r="Q25" s="89">
        <f>IF(Renda_Futura!Q11&gt;0,Q14/Renda_Futura!Q11,0)</f>
        <v>0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2.8380482096435261E-2</v>
      </c>
      <c r="C26" s="90">
        <f>IF(Renda_Futura!C12&gt;0,C15/Renda_Futura!C12,0)</f>
        <v>2.6770410573078968E-2</v>
      </c>
      <c r="D26" s="90">
        <f>IF(Renda_Futura!D12&gt;0,D15/Renda_Futura!D12,0)</f>
        <v>2.5359486527653227E-2</v>
      </c>
      <c r="E26" s="90">
        <f>IF(Renda_Futura!E12&gt;0,E15/Renda_Futura!E12,0)</f>
        <v>2.094956583821805E-2</v>
      </c>
      <c r="F26" s="90">
        <f>IF(Renda_Futura!F12&gt;0,F15/Renda_Futura!F12,0)</f>
        <v>0</v>
      </c>
      <c r="G26" s="90">
        <f>IF(Renda_Futura!G12&gt;0,G15/Renda_Futura!G12,0)</f>
        <v>0</v>
      </c>
      <c r="H26" s="90">
        <f>IF(Renda_Futura!H12&gt;0,H15/Renda_Futura!H12,0)</f>
        <v>0</v>
      </c>
      <c r="I26" s="90">
        <f>IF(Renda_Futura!I12&gt;0,I15/Renda_Futura!I12,0)</f>
        <v>0</v>
      </c>
      <c r="J26" s="90">
        <f>IF(Renda_Futura!J12&gt;0,J15/Renda_Futura!J12,0)</f>
        <v>7.3419479303395865E-5</v>
      </c>
      <c r="K26" s="90">
        <f>IF(Renda_Futura!K12&gt;0,K15/Renda_Futura!K12,0)</f>
        <v>7.048366880689189E-5</v>
      </c>
      <c r="L26" s="90">
        <f>IF(Renda_Futura!L12&gt;0,L15/Renda_Futura!L12,0)</f>
        <v>6.7662780150867035E-5</v>
      </c>
      <c r="M26" s="90">
        <f>IF(Renda_Futura!M12&gt;0,M15/Renda_Futura!M12,0)</f>
        <v>6.196949747551776E-5</v>
      </c>
      <c r="N26" s="90">
        <f>IF(Renda_Futura!N12&gt;0,N15/Renda_Futura!N12,0)</f>
        <v>0</v>
      </c>
      <c r="O26" s="90">
        <f>IF(Renda_Futura!O12&gt;0,O15/Renda_Futura!O12,0)</f>
        <v>0</v>
      </c>
      <c r="P26" s="90">
        <f>IF(Renda_Futura!P12&gt;0,P15/Renda_Futura!P12,0)</f>
        <v>0</v>
      </c>
      <c r="Q26" s="90">
        <f>IF(Renda_Futura!Q12&gt;0,Q15/Renda_Futura!Q12,0)</f>
        <v>0</v>
      </c>
      <c r="R26" s="90">
        <f>IF(Renda_Futura!R12&gt;0,R15/Renda_Futura!R12,0)</f>
        <v>1.0632902384341044E-3</v>
      </c>
      <c r="S26" s="90">
        <f>IF(Renda_Futura!S12&gt;0,S15/Renda_Futura!S12,0)</f>
        <v>8.8418333502580937E-4</v>
      </c>
      <c r="T26" s="90">
        <f>IF(Renda_Futura!T12&gt;0,T15/Renda_Futura!T12,0)</f>
        <v>6.6147250689963617E-4</v>
      </c>
      <c r="U26" s="124">
        <f>IF(Renda_Futura!U12&gt;0,U15/Renda_Futura!U12,0)</f>
        <v>4.384015652376046E-4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(IF($B$3=Base_Cenarios!$A$3,Base_Cenarios!G8,(IF('Cenario_B.1.1'!$B$3=Base_Cenarios!$Q$3,Base_Cenarios!W8,Base_Cenarios!AM8))))*12.1667</f>
        <v>0</v>
      </c>
      <c r="C44" s="111">
        <f>(IF($B$3=Base_Cenarios!$A$3,Base_Cenarios!H8,(IF('Cenario_B.1.1'!$B$3=Base_Cenarios!$Q$3,Base_Cenarios!X8,Base_Cenarios!AN8))))*12.1667</f>
        <v>0</v>
      </c>
      <c r="D44" s="111">
        <f>(IF($B$3=Base_Cenarios!$A$3,Base_Cenarios!I8,(IF('Cenario_B.1.1'!$B$3=Base_Cenarios!$Q$3,Base_Cenarios!Y8,Base_Cenarios!AO8))))*12.1667</f>
        <v>0</v>
      </c>
      <c r="E44" s="111">
        <f>(IF($B$3=Base_Cenarios!$A$3,Base_Cenarios!J8,(IF('Cenario_B.1.1'!$B$3=Base_Cenarios!$Q$3,Base_Cenarios!Z8,Base_Cenarios!AP8))))*12.1667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IF($B$4=Base_Cenarios!$AW$5,Base_Cenarios!AX$5,(IF('Cenario_B.1.1'!$B$4=Base_Cenarios!$AW$6,Base_Cenarios!AX$6,Base_Cenarios!AX$7)))</f>
        <v>6.5949999999999995E-2</v>
      </c>
      <c r="J44" s="114">
        <f>IF($B$4=Base_Cenarios!$AW$5,Base_Cenarios!AY$5,(IF('Cenario_B.1.1'!$B$4=Base_Cenarios!$AW$6,Base_Cenarios!AY$6,Base_Cenarios!AY$7)))</f>
        <v>7.5842499999999993E-2</v>
      </c>
      <c r="K44" s="114">
        <f>IF($B$4=Base_Cenarios!$AW$5,Base_Cenarios!AZ$5,(IF('Cenario_B.1.1'!$B$4=Base_Cenarios!$AW$6,Base_Cenarios!AZ$6,Base_Cenarios!AZ$7)))</f>
        <v>8.7218874999999987E-2</v>
      </c>
      <c r="L44" s="114">
        <f>IF($B$4=Base_Cenarios!$AW$5,Base_Cenarios!BA$5,(IF('Cenario_B.1.1'!$B$4=Base_Cenarios!$AW$6,Base_Cenarios!BA$6,Base_Cenarios!BA$7)))</f>
        <v>0.10553483874999998</v>
      </c>
      <c r="M44" s="115">
        <v>0.5</v>
      </c>
      <c r="N44" s="115">
        <f t="shared" ref="N44:Q49" si="17">B44</f>
        <v>0</v>
      </c>
      <c r="O44" s="115">
        <f t="shared" si="17"/>
        <v>0</v>
      </c>
      <c r="P44" s="115">
        <f t="shared" si="17"/>
        <v>0</v>
      </c>
      <c r="Q44" s="115">
        <f t="shared" si="17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IF($B$4=Base_Cenarios!$AW$5,Base_Cenarios!AX$5,(IF('Cenario_B.1.1'!$B$4=Base_Cenarios!$AW$6,Base_Cenarios!AX$6,Base_Cenarios!AX$7)))</f>
        <v>6.5949999999999995E-2</v>
      </c>
      <c r="W44" s="116">
        <f>IF($B$4=Base_Cenarios!$AW$5,Base_Cenarios!AY$5,(IF('Cenario_B.1.1'!$B$4=Base_Cenarios!$AW$6,Base_Cenarios!AY$6,Base_Cenarios!AY$7)))</f>
        <v>7.5842499999999993E-2</v>
      </c>
      <c r="X44" s="116">
        <f>IF($B$4=Base_Cenarios!$AW$5,Base_Cenarios!AZ$5,(IF('Cenario_B.1.1'!$B$4=Base_Cenarios!$AW$6,Base_Cenarios!AZ$6,Base_Cenarios!AZ$7)))</f>
        <v>8.7218874999999987E-2</v>
      </c>
      <c r="Y44" s="116">
        <f>IF($B$4=Base_Cenarios!$AW$5,Base_Cenarios!BA$5,(IF('Cenario_B.1.1'!$B$4=Base_Cenarios!$AW$6,Base_Cenarios!BA$6,Base_Cenarios!BA$7)))</f>
        <v>0.10553483874999998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IF($B$4=Base_Cenarios!$AW$5,Base_Cenarios!AX$5,(IF('Cenario_B.1.1'!$B$4=Base_Cenarios!$AW$6,Base_Cenarios!AX$6,Base_Cenarios!AX$7)))</f>
        <v>6.5949999999999995E-2</v>
      </c>
      <c r="AE44" s="151">
        <f>IF($B$4=Base_Cenarios!$AW$5,Base_Cenarios!AY$5,(IF('Cenario_B.1.1'!$B$4=Base_Cenarios!$AW$6,Base_Cenarios!AY$6,Base_Cenarios!AY$7)))</f>
        <v>7.5842499999999993E-2</v>
      </c>
      <c r="AF44" s="151">
        <f>IF($B$4=Base_Cenarios!$AW$5,Base_Cenarios!AZ$5,(IF('Cenario_B.1.1'!$B$4=Base_Cenarios!$AW$6,Base_Cenarios!AZ$6,Base_Cenarios!AZ$7)))</f>
        <v>8.7218874999999987E-2</v>
      </c>
      <c r="AG44" s="151">
        <f>IF($B$4=Base_Cenarios!$AW$5,Base_Cenarios!BA$5,(IF('Cenario_B.1.1'!$B$4=Base_Cenarios!$AW$6,Base_Cenarios!BA$6,Base_Cenarios!BA$7)))</f>
        <v>0.10553483874999998</v>
      </c>
      <c r="AH44" s="142">
        <v>1</v>
      </c>
      <c r="AI44" s="118">
        <f t="shared" ref="AI44:AL49" si="18">B44*$F44*$G44*I44</f>
        <v>0</v>
      </c>
      <c r="AJ44" s="118">
        <f t="shared" si="18"/>
        <v>0</v>
      </c>
      <c r="AK44" s="118">
        <f t="shared" si="18"/>
        <v>0</v>
      </c>
      <c r="AL44" s="118">
        <f t="shared" si="18"/>
        <v>0</v>
      </c>
      <c r="AM44" s="118">
        <f t="shared" ref="AM44:AM49" si="19">IF(N44&gt;0,(N44-R44)*V44*(B44/N44)*$M44,0)</f>
        <v>0</v>
      </c>
      <c r="AN44" s="118">
        <f t="shared" ref="AN44:AN49" si="20">IF(O44&gt;0,(O44-S44)*W44*(C44/O44)*$M44,0)</f>
        <v>0</v>
      </c>
      <c r="AO44" s="118">
        <f t="shared" ref="AO44:AO49" si="21">IF(P44&gt;0,(P44-T44)*X44*(D44/P44)*$M44,0)</f>
        <v>0</v>
      </c>
      <c r="AP44" s="118">
        <f t="shared" ref="AP44:AP49" si="22">IF(Q44&gt;0,(Q44-U44)*Y44*(E44/Q44)*$M44,0)</f>
        <v>0</v>
      </c>
      <c r="AQ44" s="118">
        <f>Z44*AD44</f>
        <v>0</v>
      </c>
      <c r="AR44" s="118">
        <f t="shared" ref="AR44:AT44" si="23">AA44*AE44</f>
        <v>0</v>
      </c>
      <c r="AS44" s="118">
        <f t="shared" si="23"/>
        <v>0</v>
      </c>
      <c r="AT44" s="118">
        <f t="shared" si="23"/>
        <v>0</v>
      </c>
      <c r="AU44" s="118">
        <f t="shared" ref="AU44:AX49" si="24">(AQ44+AI44+AM44)*$AH44</f>
        <v>0</v>
      </c>
      <c r="AV44" s="118">
        <f t="shared" si="24"/>
        <v>0</v>
      </c>
      <c r="AW44" s="118">
        <f t="shared" si="24"/>
        <v>0</v>
      </c>
      <c r="AX44" s="118">
        <f t="shared" si="2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(IF($B$3=Base_Cenarios!$A$3,Base_Cenarios!G9,(IF('Cenario_B.1.1'!$B$3=Base_Cenarios!$Q$3,Base_Cenarios!W9,Base_Cenarios!AM9))))*12.1667</f>
        <v>0</v>
      </c>
      <c r="C45" s="111">
        <f>(IF($B$3=Base_Cenarios!$A$3,Base_Cenarios!H9,(IF('Cenario_B.1.1'!$B$3=Base_Cenarios!$Q$3,Base_Cenarios!X9,Base_Cenarios!AN9))))*12.1667</f>
        <v>0</v>
      </c>
      <c r="D45" s="111">
        <f>(IF($B$3=Base_Cenarios!$A$3,Base_Cenarios!I9,(IF('Cenario_B.1.1'!$B$3=Base_Cenarios!$Q$3,Base_Cenarios!Y9,Base_Cenarios!AO9))))*12.1667</f>
        <v>0</v>
      </c>
      <c r="E45" s="111">
        <f>(IF($B$3=Base_Cenarios!$A$3,Base_Cenarios!J9,(IF('Cenario_B.1.1'!$B$3=Base_Cenarios!$Q$3,Base_Cenarios!Z9,Base_Cenarios!AP9))))*12.1667</f>
        <v>0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IF($B$4=Base_Cenarios!$AW$5,Base_Cenarios!AX$5,(IF('Cenario_B.1.1'!$B$4=Base_Cenarios!$AW$6,Base_Cenarios!AX$6,Base_Cenarios!AX$7)))</f>
        <v>6.5949999999999995E-2</v>
      </c>
      <c r="J45" s="114">
        <f>IF($B$4=Base_Cenarios!$AW$5,Base_Cenarios!AY$5,(IF('Cenario_B.1.1'!$B$4=Base_Cenarios!$AW$6,Base_Cenarios!AY$6,Base_Cenarios!AY$7)))</f>
        <v>7.5842499999999993E-2</v>
      </c>
      <c r="K45" s="114">
        <f>IF($B$4=Base_Cenarios!$AW$5,Base_Cenarios!AZ$5,(IF('Cenario_B.1.1'!$B$4=Base_Cenarios!$AW$6,Base_Cenarios!AZ$6,Base_Cenarios!AZ$7)))</f>
        <v>8.7218874999999987E-2</v>
      </c>
      <c r="L45" s="114">
        <f>IF($B$4=Base_Cenarios!$AW$5,Base_Cenarios!BA$5,(IF('Cenario_B.1.1'!$B$4=Base_Cenarios!$AW$6,Base_Cenarios!BA$6,Base_Cenarios!BA$7)))</f>
        <v>0.10553483874999998</v>
      </c>
      <c r="M45" s="115">
        <v>0.5</v>
      </c>
      <c r="N45" s="115">
        <f t="shared" si="17"/>
        <v>0</v>
      </c>
      <c r="O45" s="115">
        <f t="shared" si="17"/>
        <v>0</v>
      </c>
      <c r="P45" s="115">
        <f t="shared" si="17"/>
        <v>0</v>
      </c>
      <c r="Q45" s="115">
        <f t="shared" si="17"/>
        <v>0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IF($B$4=Base_Cenarios!$AW$5,Base_Cenarios!AX$5,(IF('Cenario_B.1.1'!$B$4=Base_Cenarios!$AW$6,Base_Cenarios!AX$6,Base_Cenarios!AX$7)))</f>
        <v>6.5949999999999995E-2</v>
      </c>
      <c r="W45" s="116">
        <f>IF($B$4=Base_Cenarios!$AW$5,Base_Cenarios!AY$5,(IF('Cenario_B.1.1'!$B$4=Base_Cenarios!$AW$6,Base_Cenarios!AY$6,Base_Cenarios!AY$7)))</f>
        <v>7.5842499999999993E-2</v>
      </c>
      <c r="X45" s="116">
        <f>IF($B$4=Base_Cenarios!$AW$5,Base_Cenarios!AZ$5,(IF('Cenario_B.1.1'!$B$4=Base_Cenarios!$AW$6,Base_Cenarios!AZ$6,Base_Cenarios!AZ$7)))</f>
        <v>8.7218874999999987E-2</v>
      </c>
      <c r="Y45" s="116">
        <f>IF($B$4=Base_Cenarios!$AW$5,Base_Cenarios!BA$5,(IF('Cenario_B.1.1'!$B$4=Base_Cenarios!$AW$6,Base_Cenarios!BA$6,Base_Cenarios!BA$7)))</f>
        <v>0.10553483874999998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IF($B$4=Base_Cenarios!$AW$5,Base_Cenarios!AX$5,(IF('Cenario_B.1.1'!$B$4=Base_Cenarios!$AW$6,Base_Cenarios!AX$6,Base_Cenarios!AX$7)))</f>
        <v>6.5949999999999995E-2</v>
      </c>
      <c r="AE45" s="151">
        <f>IF($B$4=Base_Cenarios!$AW$5,Base_Cenarios!AY$5,(IF('Cenario_B.1.1'!$B$4=Base_Cenarios!$AW$6,Base_Cenarios!AY$6,Base_Cenarios!AY$7)))</f>
        <v>7.5842499999999993E-2</v>
      </c>
      <c r="AF45" s="151">
        <f>IF($B$4=Base_Cenarios!$AW$5,Base_Cenarios!AZ$5,(IF('Cenario_B.1.1'!$B$4=Base_Cenarios!$AW$6,Base_Cenarios!AZ$6,Base_Cenarios!AZ$7)))</f>
        <v>8.7218874999999987E-2</v>
      </c>
      <c r="AG45" s="151">
        <f>IF($B$4=Base_Cenarios!$AW$5,Base_Cenarios!BA$5,(IF('Cenario_B.1.1'!$B$4=Base_Cenarios!$AW$6,Base_Cenarios!BA$6,Base_Cenarios!BA$7)))</f>
        <v>0.10553483874999998</v>
      </c>
      <c r="AH45" s="142">
        <v>1</v>
      </c>
      <c r="AI45" s="118">
        <f t="shared" si="18"/>
        <v>0</v>
      </c>
      <c r="AJ45" s="118">
        <f t="shared" si="18"/>
        <v>0</v>
      </c>
      <c r="AK45" s="118">
        <f t="shared" si="18"/>
        <v>0</v>
      </c>
      <c r="AL45" s="118">
        <f t="shared" si="18"/>
        <v>0</v>
      </c>
      <c r="AM45" s="118">
        <f t="shared" si="19"/>
        <v>0</v>
      </c>
      <c r="AN45" s="118">
        <f t="shared" si="20"/>
        <v>0</v>
      </c>
      <c r="AO45" s="118">
        <f t="shared" si="21"/>
        <v>0</v>
      </c>
      <c r="AP45" s="118">
        <f t="shared" si="22"/>
        <v>0</v>
      </c>
      <c r="AQ45" s="118">
        <f t="shared" ref="AQ45:AQ49" si="25">Z45*AD45</f>
        <v>0</v>
      </c>
      <c r="AR45" s="118">
        <f t="shared" ref="AR45:AR49" si="26">AA45*AE45</f>
        <v>0</v>
      </c>
      <c r="AS45" s="118">
        <f t="shared" ref="AS45:AS49" si="27">AB45*AF45</f>
        <v>0</v>
      </c>
      <c r="AT45" s="118">
        <f t="shared" ref="AT45:AT49" si="28">AC45*AG45</f>
        <v>0</v>
      </c>
      <c r="AU45" s="118">
        <f t="shared" si="24"/>
        <v>0</v>
      </c>
      <c r="AV45" s="118">
        <f t="shared" si="24"/>
        <v>0</v>
      </c>
      <c r="AW45" s="118">
        <f t="shared" si="24"/>
        <v>0</v>
      </c>
      <c r="AX45" s="118">
        <f t="shared" si="24"/>
        <v>0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(IF($B$3=Base_Cenarios!$A$3,Base_Cenarios!G10,(IF('Cenario_B.1.1'!$B$3=Base_Cenarios!$Q$3,Base_Cenarios!W10,Base_Cenarios!AM10))))*12.1667</f>
        <v>0</v>
      </c>
      <c r="C46" s="111">
        <f>(IF($B$3=Base_Cenarios!$A$3,Base_Cenarios!H10,(IF('Cenario_B.1.1'!$B$3=Base_Cenarios!$Q$3,Base_Cenarios!X10,Base_Cenarios!AN10))))*12.1667</f>
        <v>0</v>
      </c>
      <c r="D46" s="111">
        <f>(IF($B$3=Base_Cenarios!$A$3,Base_Cenarios!I10,(IF('Cenario_B.1.1'!$B$3=Base_Cenarios!$Q$3,Base_Cenarios!Y10,Base_Cenarios!AO10))))*12.1667</f>
        <v>0</v>
      </c>
      <c r="E46" s="111">
        <f>(IF($B$3=Base_Cenarios!$A$3,Base_Cenarios!J10,(IF('Cenario_B.1.1'!$B$3=Base_Cenarios!$Q$3,Base_Cenarios!Z10,Base_Cenarios!AP10))))*12.1667</f>
        <v>0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IF($B$4=Base_Cenarios!$AW$5,Base_Cenarios!AX$5,(IF('Cenario_B.1.1'!$B$4=Base_Cenarios!$AW$6,Base_Cenarios!AX$6,Base_Cenarios!AX$7)))</f>
        <v>6.5949999999999995E-2</v>
      </c>
      <c r="J46" s="114">
        <f>IF($B$4=Base_Cenarios!$AW$5,Base_Cenarios!AY$5,(IF('Cenario_B.1.1'!$B$4=Base_Cenarios!$AW$6,Base_Cenarios!AY$6,Base_Cenarios!AY$7)))</f>
        <v>7.5842499999999993E-2</v>
      </c>
      <c r="K46" s="114">
        <f>IF($B$4=Base_Cenarios!$AW$5,Base_Cenarios!AZ$5,(IF('Cenario_B.1.1'!$B$4=Base_Cenarios!$AW$6,Base_Cenarios!AZ$6,Base_Cenarios!AZ$7)))</f>
        <v>8.7218874999999987E-2</v>
      </c>
      <c r="L46" s="114">
        <f>IF($B$4=Base_Cenarios!$AW$5,Base_Cenarios!BA$5,(IF('Cenario_B.1.1'!$B$4=Base_Cenarios!$AW$6,Base_Cenarios!BA$6,Base_Cenarios!BA$7)))</f>
        <v>0.10553483874999998</v>
      </c>
      <c r="M46" s="115">
        <v>0.5</v>
      </c>
      <c r="N46" s="115">
        <f t="shared" si="17"/>
        <v>0</v>
      </c>
      <c r="O46" s="115">
        <f t="shared" si="17"/>
        <v>0</v>
      </c>
      <c r="P46" s="115">
        <f t="shared" si="17"/>
        <v>0</v>
      </c>
      <c r="Q46" s="115">
        <f t="shared" si="17"/>
        <v>0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IF($B$4=Base_Cenarios!$AW$5,Base_Cenarios!AX$5,(IF('Cenario_B.1.1'!$B$4=Base_Cenarios!$AW$6,Base_Cenarios!AX$6,Base_Cenarios!AX$7)))</f>
        <v>6.5949999999999995E-2</v>
      </c>
      <c r="W46" s="116">
        <f>IF($B$4=Base_Cenarios!$AW$5,Base_Cenarios!AY$5,(IF('Cenario_B.1.1'!$B$4=Base_Cenarios!$AW$6,Base_Cenarios!AY$6,Base_Cenarios!AY$7)))</f>
        <v>7.5842499999999993E-2</v>
      </c>
      <c r="X46" s="116">
        <f>IF($B$4=Base_Cenarios!$AW$5,Base_Cenarios!AZ$5,(IF('Cenario_B.1.1'!$B$4=Base_Cenarios!$AW$6,Base_Cenarios!AZ$6,Base_Cenarios!AZ$7)))</f>
        <v>8.7218874999999987E-2</v>
      </c>
      <c r="Y46" s="116">
        <f>IF($B$4=Base_Cenarios!$AW$5,Base_Cenarios!BA$5,(IF('Cenario_B.1.1'!$B$4=Base_Cenarios!$AW$6,Base_Cenarios!BA$6,Base_Cenarios!BA$7)))</f>
        <v>0.10553483874999998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IF($B$4=Base_Cenarios!$AW$5,Base_Cenarios!AX$5,(IF('Cenario_B.1.1'!$B$4=Base_Cenarios!$AW$6,Base_Cenarios!AX$6,Base_Cenarios!AX$7)))</f>
        <v>6.5949999999999995E-2</v>
      </c>
      <c r="AE46" s="151">
        <f>IF($B$4=Base_Cenarios!$AW$5,Base_Cenarios!AY$5,(IF('Cenario_B.1.1'!$B$4=Base_Cenarios!$AW$6,Base_Cenarios!AY$6,Base_Cenarios!AY$7)))</f>
        <v>7.5842499999999993E-2</v>
      </c>
      <c r="AF46" s="151">
        <f>IF($B$4=Base_Cenarios!$AW$5,Base_Cenarios!AZ$5,(IF('Cenario_B.1.1'!$B$4=Base_Cenarios!$AW$6,Base_Cenarios!AZ$6,Base_Cenarios!AZ$7)))</f>
        <v>8.7218874999999987E-2</v>
      </c>
      <c r="AG46" s="151">
        <f>IF($B$4=Base_Cenarios!$AW$5,Base_Cenarios!BA$5,(IF('Cenario_B.1.1'!$B$4=Base_Cenarios!$AW$6,Base_Cenarios!BA$6,Base_Cenarios!BA$7)))</f>
        <v>0.10553483874999998</v>
      </c>
      <c r="AH46" s="142">
        <v>1</v>
      </c>
      <c r="AI46" s="118">
        <f t="shared" si="18"/>
        <v>0</v>
      </c>
      <c r="AJ46" s="118">
        <f t="shared" si="18"/>
        <v>0</v>
      </c>
      <c r="AK46" s="118">
        <f t="shared" si="18"/>
        <v>0</v>
      </c>
      <c r="AL46" s="118">
        <f t="shared" si="18"/>
        <v>0</v>
      </c>
      <c r="AM46" s="118">
        <f t="shared" si="19"/>
        <v>0</v>
      </c>
      <c r="AN46" s="118">
        <f t="shared" si="20"/>
        <v>0</v>
      </c>
      <c r="AO46" s="118">
        <f t="shared" si="21"/>
        <v>0</v>
      </c>
      <c r="AP46" s="118">
        <f t="shared" si="22"/>
        <v>0</v>
      </c>
      <c r="AQ46" s="118">
        <f t="shared" si="25"/>
        <v>0</v>
      </c>
      <c r="AR46" s="118">
        <f t="shared" si="26"/>
        <v>0</v>
      </c>
      <c r="AS46" s="118">
        <f t="shared" si="27"/>
        <v>0</v>
      </c>
      <c r="AT46" s="118">
        <f t="shared" si="28"/>
        <v>0</v>
      </c>
      <c r="AU46" s="118">
        <f t="shared" si="24"/>
        <v>0</v>
      </c>
      <c r="AV46" s="118">
        <f t="shared" si="24"/>
        <v>0</v>
      </c>
      <c r="AW46" s="118">
        <f t="shared" si="24"/>
        <v>0</v>
      </c>
      <c r="AX46" s="118">
        <f t="shared" si="24"/>
        <v>0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(IF($B$3=Base_Cenarios!$A$3,Base_Cenarios!G11,(IF('Cenario_B.1.1'!$B$3=Base_Cenarios!$Q$3,Base_Cenarios!W11,Base_Cenarios!AM11))))*12.1667</f>
        <v>45033531.379199997</v>
      </c>
      <c r="C47" s="111">
        <f>(IF($B$3=Base_Cenarios!$A$3,Base_Cenarios!H11,(IF('Cenario_B.1.1'!$B$3=Base_Cenarios!$Q$3,Base_Cenarios!X11,Base_Cenarios!AN11))))*12.1667</f>
        <v>45785933.914025433</v>
      </c>
      <c r="D47" s="111">
        <f>(IF($B$3=Base_Cenarios!$A$3,Base_Cenarios!I11,(IF('Cenario_B.1.1'!$B$3=Base_Cenarios!$Q$3,Base_Cenarios!Y11,Base_Cenarios!AO11))))*12.1667</f>
        <v>46134788.412420906</v>
      </c>
      <c r="E47" s="111">
        <f>(IF($B$3=Base_Cenarios!$A$3,Base_Cenarios!J11,(IF('Cenario_B.1.1'!$B$3=Base_Cenarios!$Q$3,Base_Cenarios!Z11,Base_Cenarios!AP11))))*12.1667</f>
        <v>44446865.235244177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IF($B$4=Base_Cenarios!$AW$5,Base_Cenarios!AX$5,(IF('Cenario_B.1.1'!$B$4=Base_Cenarios!$AW$6,Base_Cenarios!AX$6,Base_Cenarios!AX$7)))</f>
        <v>6.5949999999999995E-2</v>
      </c>
      <c r="J47" s="114">
        <f>IF($B$4=Base_Cenarios!$AW$5,Base_Cenarios!AY$5,(IF('Cenario_B.1.1'!$B$4=Base_Cenarios!$AW$6,Base_Cenarios!AY$6,Base_Cenarios!AY$7)))</f>
        <v>7.5842499999999993E-2</v>
      </c>
      <c r="K47" s="114">
        <f>IF($B$4=Base_Cenarios!$AW$5,Base_Cenarios!AZ$5,(IF('Cenario_B.1.1'!$B$4=Base_Cenarios!$AW$6,Base_Cenarios!AZ$6,Base_Cenarios!AZ$7)))</f>
        <v>8.7218874999999987E-2</v>
      </c>
      <c r="L47" s="114">
        <f>IF($B$4=Base_Cenarios!$AW$5,Base_Cenarios!BA$5,(IF('Cenario_B.1.1'!$B$4=Base_Cenarios!$AW$6,Base_Cenarios!BA$6,Base_Cenarios!BA$7)))</f>
        <v>0.10553483874999998</v>
      </c>
      <c r="M47" s="115">
        <v>0.5</v>
      </c>
      <c r="N47" s="115">
        <f t="shared" si="17"/>
        <v>45033531.379199997</v>
      </c>
      <c r="O47" s="115">
        <f t="shared" si="17"/>
        <v>45785933.914025433</v>
      </c>
      <c r="P47" s="115">
        <f t="shared" si="17"/>
        <v>46134788.412420906</v>
      </c>
      <c r="Q47" s="115">
        <f t="shared" si="17"/>
        <v>44446865.235244177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IF($B$4=Base_Cenarios!$AW$5,Base_Cenarios!AX$5,(IF('Cenario_B.1.1'!$B$4=Base_Cenarios!$AW$6,Base_Cenarios!AX$6,Base_Cenarios!AX$7)))</f>
        <v>6.5949999999999995E-2</v>
      </c>
      <c r="W47" s="116">
        <f>IF($B$4=Base_Cenarios!$AW$5,Base_Cenarios!AY$5,(IF('Cenario_B.1.1'!$B$4=Base_Cenarios!$AW$6,Base_Cenarios!AY$6,Base_Cenarios!AY$7)))</f>
        <v>7.5842499999999993E-2</v>
      </c>
      <c r="X47" s="116">
        <f>IF($B$4=Base_Cenarios!$AW$5,Base_Cenarios!AZ$5,(IF('Cenario_B.1.1'!$B$4=Base_Cenarios!$AW$6,Base_Cenarios!AZ$6,Base_Cenarios!AZ$7)))</f>
        <v>8.7218874999999987E-2</v>
      </c>
      <c r="Y47" s="116">
        <f>IF($B$4=Base_Cenarios!$AW$5,Base_Cenarios!BA$5,(IF('Cenario_B.1.1'!$B$4=Base_Cenarios!$AW$6,Base_Cenarios!BA$6,Base_Cenarios!BA$7)))</f>
        <v>0.10553483874999998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IF($B$4=Base_Cenarios!$AW$5,Base_Cenarios!AX$5,(IF('Cenario_B.1.1'!$B$4=Base_Cenarios!$AW$6,Base_Cenarios!AX$6,Base_Cenarios!AX$7)))</f>
        <v>6.5949999999999995E-2</v>
      </c>
      <c r="AE47" s="151">
        <f>IF($B$4=Base_Cenarios!$AW$5,Base_Cenarios!AY$5,(IF('Cenario_B.1.1'!$B$4=Base_Cenarios!$AW$6,Base_Cenarios!AY$6,Base_Cenarios!AY$7)))</f>
        <v>7.5842499999999993E-2</v>
      </c>
      <c r="AF47" s="151">
        <f>IF($B$4=Base_Cenarios!$AW$5,Base_Cenarios!AZ$5,(IF('Cenario_B.1.1'!$B$4=Base_Cenarios!$AW$6,Base_Cenarios!AZ$6,Base_Cenarios!AZ$7)))</f>
        <v>8.7218874999999987E-2</v>
      </c>
      <c r="AG47" s="151">
        <f>IF($B$4=Base_Cenarios!$AW$5,Base_Cenarios!BA$5,(IF('Cenario_B.1.1'!$B$4=Base_Cenarios!$AW$6,Base_Cenarios!BA$6,Base_Cenarios!BA$7)))</f>
        <v>0.10553483874999998</v>
      </c>
      <c r="AH47" s="142">
        <v>1</v>
      </c>
      <c r="AI47" s="118">
        <f t="shared" si="18"/>
        <v>2821463.3247353272</v>
      </c>
      <c r="AJ47" s="118">
        <f t="shared" si="18"/>
        <v>3298893.7082307502</v>
      </c>
      <c r="AK47" s="118">
        <f t="shared" si="18"/>
        <v>3822633.1265096674</v>
      </c>
      <c r="AL47" s="118">
        <f t="shared" si="18"/>
        <v>4456158.1177672502</v>
      </c>
      <c r="AM47" s="118">
        <f>IF(N47&gt;0,(N47-R47)*V47*(B47/N47)*$M47,0)</f>
        <v>1484980.6972291197</v>
      </c>
      <c r="AN47" s="118">
        <f t="shared" si="20"/>
        <v>1736259.8464372368</v>
      </c>
      <c r="AO47" s="118">
        <f t="shared" si="21"/>
        <v>2011912.1718471935</v>
      </c>
      <c r="AP47" s="118">
        <f t="shared" si="22"/>
        <v>2345346.3777722372</v>
      </c>
      <c r="AQ47" s="118">
        <f t="shared" si="25"/>
        <v>35454.33905169597</v>
      </c>
      <c r="AR47" s="118">
        <f t="shared" si="26"/>
        <v>41991.897505671368</v>
      </c>
      <c r="AS47" s="118">
        <f t="shared" si="27"/>
        <v>49296.057938081642</v>
      </c>
      <c r="AT47" s="118">
        <f t="shared" si="28"/>
        <v>60448.305166695158</v>
      </c>
      <c r="AU47" s="118">
        <f t="shared" si="24"/>
        <v>4341898.3610161431</v>
      </c>
      <c r="AV47" s="118">
        <f t="shared" si="24"/>
        <v>5077145.4521736577</v>
      </c>
      <c r="AW47" s="118">
        <f t="shared" si="24"/>
        <v>5883841.356294943</v>
      </c>
      <c r="AX47" s="118">
        <f t="shared" si="24"/>
        <v>6861952.8007061826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(IF($B$3=Base_Cenarios!$A$3,Base_Cenarios!G12,(IF('Cenario_B.1.1'!$B$3=Base_Cenarios!$Q$3,Base_Cenarios!W12,Base_Cenarios!AM12))))*12.1667</f>
        <v>0</v>
      </c>
      <c r="C48" s="111">
        <f>(IF($B$3=Base_Cenarios!$A$3,Base_Cenarios!H12,(IF('Cenario_B.1.1'!$B$3=Base_Cenarios!$Q$3,Base_Cenarios!X12,Base_Cenarios!AN12))))*12.1667</f>
        <v>0</v>
      </c>
      <c r="D48" s="111">
        <f>(IF($B$3=Base_Cenarios!$A$3,Base_Cenarios!I12,(IF('Cenario_B.1.1'!$B$3=Base_Cenarios!$Q$3,Base_Cenarios!Y12,Base_Cenarios!AO12))))*12.1667</f>
        <v>0</v>
      </c>
      <c r="E48" s="111">
        <f>(IF($B$3=Base_Cenarios!$A$3,Base_Cenarios!J12,(IF('Cenario_B.1.1'!$B$3=Base_Cenarios!$Q$3,Base_Cenarios!Z12,Base_Cenarios!AP12))))*12.1667</f>
        <v>0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IF($B$4=Base_Cenarios!$AW$5,Base_Cenarios!AX$5,(IF('Cenario_B.1.1'!$B$4=Base_Cenarios!$AW$6,Base_Cenarios!AX$6,Base_Cenarios!AX$7)))</f>
        <v>6.5949999999999995E-2</v>
      </c>
      <c r="J48" s="114">
        <f>IF($B$4=Base_Cenarios!$AW$5,Base_Cenarios!AY$5,(IF('Cenario_B.1.1'!$B$4=Base_Cenarios!$AW$6,Base_Cenarios!AY$6,Base_Cenarios!AY$7)))</f>
        <v>7.5842499999999993E-2</v>
      </c>
      <c r="K48" s="114">
        <f>IF($B$4=Base_Cenarios!$AW$5,Base_Cenarios!AZ$5,(IF('Cenario_B.1.1'!$B$4=Base_Cenarios!$AW$6,Base_Cenarios!AZ$6,Base_Cenarios!AZ$7)))</f>
        <v>8.7218874999999987E-2</v>
      </c>
      <c r="L48" s="114">
        <f>IF($B$4=Base_Cenarios!$AW$5,Base_Cenarios!BA$5,(IF('Cenario_B.1.1'!$B$4=Base_Cenarios!$AW$6,Base_Cenarios!BA$6,Base_Cenarios!BA$7)))</f>
        <v>0.10553483874999998</v>
      </c>
      <c r="M48" s="115">
        <v>0.5</v>
      </c>
      <c r="N48" s="115">
        <f t="shared" si="17"/>
        <v>0</v>
      </c>
      <c r="O48" s="115">
        <f t="shared" si="17"/>
        <v>0</v>
      </c>
      <c r="P48" s="115">
        <f t="shared" si="17"/>
        <v>0</v>
      </c>
      <c r="Q48" s="115">
        <f t="shared" si="17"/>
        <v>0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IF($B$4=Base_Cenarios!$AW$5,Base_Cenarios!AX$5,(IF('Cenario_B.1.1'!$B$4=Base_Cenarios!$AW$6,Base_Cenarios!AX$6,Base_Cenarios!AX$7)))</f>
        <v>6.5949999999999995E-2</v>
      </c>
      <c r="W48" s="116">
        <f>IF($B$4=Base_Cenarios!$AW$5,Base_Cenarios!AY$5,(IF('Cenario_B.1.1'!$B$4=Base_Cenarios!$AW$6,Base_Cenarios!AY$6,Base_Cenarios!AY$7)))</f>
        <v>7.5842499999999993E-2</v>
      </c>
      <c r="X48" s="116">
        <f>IF($B$4=Base_Cenarios!$AW$5,Base_Cenarios!AZ$5,(IF('Cenario_B.1.1'!$B$4=Base_Cenarios!$AW$6,Base_Cenarios!AZ$6,Base_Cenarios!AZ$7)))</f>
        <v>8.7218874999999987E-2</v>
      </c>
      <c r="Y48" s="116">
        <f>IF($B$4=Base_Cenarios!$AW$5,Base_Cenarios!BA$5,(IF('Cenario_B.1.1'!$B$4=Base_Cenarios!$AW$6,Base_Cenarios!BA$6,Base_Cenarios!BA$7)))</f>
        <v>0.10553483874999998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IF($B$4=Base_Cenarios!$AW$5,Base_Cenarios!AX$5,(IF('Cenario_B.1.1'!$B$4=Base_Cenarios!$AW$6,Base_Cenarios!AX$6,Base_Cenarios!AX$7)))</f>
        <v>6.5949999999999995E-2</v>
      </c>
      <c r="AE48" s="151">
        <f>IF($B$4=Base_Cenarios!$AW$5,Base_Cenarios!AY$5,(IF('Cenario_B.1.1'!$B$4=Base_Cenarios!$AW$6,Base_Cenarios!AY$6,Base_Cenarios!AY$7)))</f>
        <v>7.5842499999999993E-2</v>
      </c>
      <c r="AF48" s="151">
        <f>IF($B$4=Base_Cenarios!$AW$5,Base_Cenarios!AZ$5,(IF('Cenario_B.1.1'!$B$4=Base_Cenarios!$AW$6,Base_Cenarios!AZ$6,Base_Cenarios!AZ$7)))</f>
        <v>8.7218874999999987E-2</v>
      </c>
      <c r="AG48" s="151">
        <f>IF($B$4=Base_Cenarios!$AW$5,Base_Cenarios!BA$5,(IF('Cenario_B.1.1'!$B$4=Base_Cenarios!$AW$6,Base_Cenarios!BA$6,Base_Cenarios!BA$7)))</f>
        <v>0.10553483874999998</v>
      </c>
      <c r="AH48" s="142">
        <v>1</v>
      </c>
      <c r="AI48" s="118">
        <f t="shared" si="18"/>
        <v>0</v>
      </c>
      <c r="AJ48" s="118">
        <f t="shared" si="18"/>
        <v>0</v>
      </c>
      <c r="AK48" s="118">
        <f t="shared" si="18"/>
        <v>0</v>
      </c>
      <c r="AL48" s="118">
        <f t="shared" si="18"/>
        <v>0</v>
      </c>
      <c r="AM48" s="118">
        <f t="shared" si="19"/>
        <v>0</v>
      </c>
      <c r="AN48" s="118">
        <f t="shared" si="20"/>
        <v>0</v>
      </c>
      <c r="AO48" s="118">
        <f t="shared" si="21"/>
        <v>0</v>
      </c>
      <c r="AP48" s="118">
        <f t="shared" si="22"/>
        <v>0</v>
      </c>
      <c r="AQ48" s="118">
        <f t="shared" si="25"/>
        <v>0</v>
      </c>
      <c r="AR48" s="118">
        <f t="shared" si="26"/>
        <v>0</v>
      </c>
      <c r="AS48" s="118">
        <f t="shared" si="27"/>
        <v>0</v>
      </c>
      <c r="AT48" s="118">
        <f t="shared" si="28"/>
        <v>0</v>
      </c>
      <c r="AU48" s="118">
        <f t="shared" si="24"/>
        <v>0</v>
      </c>
      <c r="AV48" s="118">
        <f t="shared" si="24"/>
        <v>0</v>
      </c>
      <c r="AW48" s="118">
        <f t="shared" si="24"/>
        <v>0</v>
      </c>
      <c r="AX48" s="118">
        <f t="shared" si="24"/>
        <v>0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(IF($B$3=Base_Cenarios!$A$3,Base_Cenarios!G13,(IF('Cenario_B.1.1'!$B$3=Base_Cenarios!$Q$3,Base_Cenarios!W13,Base_Cenarios!AM13))))*12.1667</f>
        <v>0</v>
      </c>
      <c r="C49" s="111">
        <f>(IF($B$3=Base_Cenarios!$A$3,Base_Cenarios!H13,(IF('Cenario_B.1.1'!$B$3=Base_Cenarios!$Q$3,Base_Cenarios!X13,Base_Cenarios!AN13))))*12.1667</f>
        <v>0</v>
      </c>
      <c r="D49" s="111">
        <f>(IF($B$3=Base_Cenarios!$A$3,Base_Cenarios!I13,(IF('Cenario_B.1.1'!$B$3=Base_Cenarios!$Q$3,Base_Cenarios!Y13,Base_Cenarios!AO13))))*12.1667</f>
        <v>0</v>
      </c>
      <c r="E49" s="111">
        <f>(IF($B$3=Base_Cenarios!$A$3,Base_Cenarios!J13,(IF('Cenario_B.1.1'!$B$3=Base_Cenarios!$Q$3,Base_Cenarios!Z13,Base_Cenarios!AP13))))*12.1667</f>
        <v>0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IF($B$4=Base_Cenarios!$AW$5,Base_Cenarios!AX$5,(IF('Cenario_B.1.1'!$B$4=Base_Cenarios!$AW$6,Base_Cenarios!AX$6,Base_Cenarios!AX$7)))</f>
        <v>6.5949999999999995E-2</v>
      </c>
      <c r="J49" s="114">
        <f>IF($B$4=Base_Cenarios!$AW$5,Base_Cenarios!AY$5,(IF('Cenario_B.1.1'!$B$4=Base_Cenarios!$AW$6,Base_Cenarios!AY$6,Base_Cenarios!AY$7)))</f>
        <v>7.5842499999999993E-2</v>
      </c>
      <c r="K49" s="114">
        <f>IF($B$4=Base_Cenarios!$AW$5,Base_Cenarios!AZ$5,(IF('Cenario_B.1.1'!$B$4=Base_Cenarios!$AW$6,Base_Cenarios!AZ$6,Base_Cenarios!AZ$7)))</f>
        <v>8.7218874999999987E-2</v>
      </c>
      <c r="L49" s="114">
        <f>IF($B$4=Base_Cenarios!$AW$5,Base_Cenarios!BA$5,(IF('Cenario_B.1.1'!$B$4=Base_Cenarios!$AW$6,Base_Cenarios!BA$6,Base_Cenarios!BA$7)))</f>
        <v>0.10553483874999998</v>
      </c>
      <c r="M49" s="115">
        <v>0.5</v>
      </c>
      <c r="N49" s="115">
        <f t="shared" si="17"/>
        <v>0</v>
      </c>
      <c r="O49" s="115">
        <f t="shared" si="17"/>
        <v>0</v>
      </c>
      <c r="P49" s="115">
        <f t="shared" si="17"/>
        <v>0</v>
      </c>
      <c r="Q49" s="115">
        <f t="shared" si="17"/>
        <v>0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IF($B$4=Base_Cenarios!$AW$5,Base_Cenarios!AX$5,(IF('Cenario_B.1.1'!$B$4=Base_Cenarios!$AW$6,Base_Cenarios!AX$6,Base_Cenarios!AX$7)))</f>
        <v>6.5949999999999995E-2</v>
      </c>
      <c r="W49" s="116">
        <f>IF($B$4=Base_Cenarios!$AW$5,Base_Cenarios!AY$5,(IF('Cenario_B.1.1'!$B$4=Base_Cenarios!$AW$6,Base_Cenarios!AY$6,Base_Cenarios!AY$7)))</f>
        <v>7.5842499999999993E-2</v>
      </c>
      <c r="X49" s="116">
        <f>IF($B$4=Base_Cenarios!$AW$5,Base_Cenarios!AZ$5,(IF('Cenario_B.1.1'!$B$4=Base_Cenarios!$AW$6,Base_Cenarios!AZ$6,Base_Cenarios!AZ$7)))</f>
        <v>8.7218874999999987E-2</v>
      </c>
      <c r="Y49" s="116">
        <f>IF($B$4=Base_Cenarios!$AW$5,Base_Cenarios!BA$5,(IF('Cenario_B.1.1'!$B$4=Base_Cenarios!$AW$6,Base_Cenarios!BA$6,Base_Cenarios!BA$7)))</f>
        <v>0.10553483874999998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IF($B$4=Base_Cenarios!$AW$5,Base_Cenarios!AX$5,(IF('Cenario_B.1.1'!$B$4=Base_Cenarios!$AW$6,Base_Cenarios!AX$6,Base_Cenarios!AX$7)))</f>
        <v>6.5949999999999995E-2</v>
      </c>
      <c r="AE49" s="151">
        <f>IF($B$4=Base_Cenarios!$AW$5,Base_Cenarios!AY$5,(IF('Cenario_B.1.1'!$B$4=Base_Cenarios!$AW$6,Base_Cenarios!AY$6,Base_Cenarios!AY$7)))</f>
        <v>7.5842499999999993E-2</v>
      </c>
      <c r="AF49" s="151">
        <f>IF($B$4=Base_Cenarios!$AW$5,Base_Cenarios!AZ$5,(IF('Cenario_B.1.1'!$B$4=Base_Cenarios!$AW$6,Base_Cenarios!AZ$6,Base_Cenarios!AZ$7)))</f>
        <v>8.7218874999999987E-2</v>
      </c>
      <c r="AG49" s="151">
        <f>IF($B$4=Base_Cenarios!$AW$5,Base_Cenarios!BA$5,(IF('Cenario_B.1.1'!$B$4=Base_Cenarios!$AW$6,Base_Cenarios!BA$6,Base_Cenarios!BA$7)))</f>
        <v>0.10553483874999998</v>
      </c>
      <c r="AH49" s="142">
        <v>1</v>
      </c>
      <c r="AI49" s="118">
        <f t="shared" si="18"/>
        <v>0</v>
      </c>
      <c r="AJ49" s="118">
        <f t="shared" si="18"/>
        <v>0</v>
      </c>
      <c r="AK49" s="118">
        <f t="shared" si="18"/>
        <v>0</v>
      </c>
      <c r="AL49" s="118">
        <f t="shared" si="18"/>
        <v>0</v>
      </c>
      <c r="AM49" s="118">
        <f t="shared" si="19"/>
        <v>0</v>
      </c>
      <c r="AN49" s="118">
        <f t="shared" si="20"/>
        <v>0</v>
      </c>
      <c r="AO49" s="118">
        <f t="shared" si="21"/>
        <v>0</v>
      </c>
      <c r="AP49" s="118">
        <f t="shared" si="22"/>
        <v>0</v>
      </c>
      <c r="AQ49" s="118">
        <f t="shared" si="25"/>
        <v>1871.8192799999997</v>
      </c>
      <c r="AR49" s="118">
        <f t="shared" si="26"/>
        <v>2328.1098759998549</v>
      </c>
      <c r="AS49" s="118">
        <f t="shared" si="27"/>
        <v>2868.1394363397858</v>
      </c>
      <c r="AT49" s="118">
        <f t="shared" si="28"/>
        <v>3676.5375743297541</v>
      </c>
      <c r="AU49" s="118">
        <f t="shared" si="24"/>
        <v>1871.8192799999997</v>
      </c>
      <c r="AV49" s="118">
        <f t="shared" si="24"/>
        <v>2328.1098759998549</v>
      </c>
      <c r="AW49" s="118">
        <f t="shared" si="24"/>
        <v>2868.1394363397858</v>
      </c>
      <c r="AX49" s="118">
        <f t="shared" si="24"/>
        <v>3676.5375743297541</v>
      </c>
      <c r="AY49" s="104"/>
      <c r="AZ49" s="104"/>
      <c r="BA49" s="104"/>
    </row>
    <row r="50" spans="1:53">
      <c r="AH50" s="86" t="s">
        <v>125</v>
      </c>
      <c r="AI50" s="132">
        <f>SUM(AI44:AI49)</f>
        <v>2821463.3247353272</v>
      </c>
      <c r="AJ50" s="132">
        <f t="shared" ref="AJ50:AX50" si="29">SUM(AJ44:AJ49)</f>
        <v>3298893.7082307502</v>
      </c>
      <c r="AK50" s="132">
        <f t="shared" si="29"/>
        <v>3822633.1265096674</v>
      </c>
      <c r="AL50" s="132">
        <f t="shared" si="29"/>
        <v>4456158.1177672502</v>
      </c>
      <c r="AM50" s="132">
        <f t="shared" si="29"/>
        <v>1484980.6972291197</v>
      </c>
      <c r="AN50" s="132">
        <f t="shared" si="29"/>
        <v>1736259.8464372368</v>
      </c>
      <c r="AO50" s="132">
        <f t="shared" si="29"/>
        <v>2011912.1718471935</v>
      </c>
      <c r="AP50" s="132">
        <f t="shared" si="29"/>
        <v>2345346.3777722372</v>
      </c>
      <c r="AQ50" s="132">
        <f t="shared" si="29"/>
        <v>37326.158331695973</v>
      </c>
      <c r="AR50" s="132">
        <f t="shared" si="29"/>
        <v>44320.007381671225</v>
      </c>
      <c r="AS50" s="132">
        <f t="shared" si="29"/>
        <v>52164.197374421427</v>
      </c>
      <c r="AT50" s="132">
        <f t="shared" si="29"/>
        <v>64124.842741024913</v>
      </c>
      <c r="AU50" s="132">
        <f t="shared" si="29"/>
        <v>4343770.1802961435</v>
      </c>
      <c r="AV50" s="132">
        <f t="shared" si="29"/>
        <v>5079473.5620496571</v>
      </c>
      <c r="AW50" s="132">
        <f t="shared" si="29"/>
        <v>5886709.495731283</v>
      </c>
      <c r="AX50" s="132">
        <f t="shared" si="29"/>
        <v>6865629.338280512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(IF($B$3=Base_Cenarios!$A$3,Base_Cenarios!G18,(IF('Cenario_B.1.1'!$B$3=Base_Cenarios!$Q$3,Base_Cenarios!W18,Base_Cenarios!AM18))))*12.1667</f>
        <v>0</v>
      </c>
      <c r="C60" s="110">
        <f>(IF($B$3=Base_Cenarios!$A$3,Base_Cenarios!H18,(IF('Cenario_B.1.1'!$B$3=Base_Cenarios!$Q$3,Base_Cenarios!X18,Base_Cenarios!AN18))))*12.1667</f>
        <v>0</v>
      </c>
      <c r="D60" s="110">
        <f>(IF($B$3=Base_Cenarios!$A$3,Base_Cenarios!I18,(IF('Cenario_B.1.1'!$B$3=Base_Cenarios!$Q$3,Base_Cenarios!Y18,Base_Cenarios!AO18))))*12.1667</f>
        <v>0</v>
      </c>
      <c r="E60" s="110">
        <f>(IF($B$3=Base_Cenarios!$A$3,Base_Cenarios!J18,(IF('Cenario_B.1.1'!$B$3=Base_Cenarios!$Q$3,Base_Cenarios!Z18,Base_Cenarios!AP18))))*12.1667</f>
        <v>0</v>
      </c>
      <c r="F60" s="112">
        <v>1</v>
      </c>
      <c r="G60" s="114">
        <f>IF($B$4=Base_Cenarios!$AW$5,Base_Cenarios!AX$5,(IF('Cenario_B.1.1'!$B$4=Base_Cenarios!$AW$6,Base_Cenarios!AX$6,Base_Cenarios!AX$7)))</f>
        <v>6.5949999999999995E-2</v>
      </c>
      <c r="H60" s="114">
        <f>IF($B$4=Base_Cenarios!$AW$5,Base_Cenarios!AY$5,(IF('Cenario_B.1.1'!$B$4=Base_Cenarios!$AW$6,Base_Cenarios!AY$6,Base_Cenarios!AY$7)))</f>
        <v>7.5842499999999993E-2</v>
      </c>
      <c r="I60" s="114">
        <f>IF($B$4=Base_Cenarios!$AW$5,Base_Cenarios!AZ$5,(IF('Cenario_B.1.1'!$B$4=Base_Cenarios!$AW$6,Base_Cenarios!AZ$6,Base_Cenarios!AZ$7)))</f>
        <v>8.7218874999999987E-2</v>
      </c>
      <c r="J60" s="114">
        <f>IF($B$4=Base_Cenarios!$AW$5,Base_Cenarios!BA$5,(IF('Cenario_B.1.1'!$B$4=Base_Cenarios!$AW$6,Base_Cenarios!BA$6,Base_Cenarios!BA$7)))</f>
        <v>0.10553483874999998</v>
      </c>
      <c r="K60" s="115">
        <f>B60</f>
        <v>0</v>
      </c>
      <c r="L60" s="115">
        <f t="shared" ref="L60:N65" si="30">C60</f>
        <v>0</v>
      </c>
      <c r="M60" s="115">
        <f t="shared" si="30"/>
        <v>0</v>
      </c>
      <c r="N60" s="115">
        <f t="shared" si="30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IF($B$4=Base_Cenarios!$AW$5,Base_Cenarios!AX$5,(IF('Cenario_B.1.1'!$B$4=Base_Cenarios!$AW$6,Base_Cenarios!AX$6,Base_Cenarios!AX$7)))</f>
        <v>6.5949999999999995E-2</v>
      </c>
      <c r="T60" s="116">
        <f>IF($B$4=Base_Cenarios!$AW$5,Base_Cenarios!AY$5,(IF('Cenario_B.1.1'!$B$4=Base_Cenarios!$AW$6,Base_Cenarios!AY$6,Base_Cenarios!AY$7)))</f>
        <v>7.5842499999999993E-2</v>
      </c>
      <c r="U60" s="116">
        <f>IF($B$4=Base_Cenarios!$AW$5,Base_Cenarios!AZ$5,(IF('Cenario_B.1.1'!$B$4=Base_Cenarios!$AW$6,Base_Cenarios!AZ$6,Base_Cenarios!AZ$7)))</f>
        <v>8.7218874999999987E-2</v>
      </c>
      <c r="V60" s="116">
        <f>IF($B$4=Base_Cenarios!$AW$5,Base_Cenarios!BA$5,(IF('Cenario_B.1.1'!$B$4=Base_Cenarios!$AW$6,Base_Cenarios!BA$6,Base_Cenarios!BA$7)))</f>
        <v>0.10553483874999998</v>
      </c>
      <c r="W60" s="117">
        <v>1</v>
      </c>
      <c r="X60" s="140">
        <v>0.1</v>
      </c>
      <c r="Y60" s="118">
        <f>B60*$F60*G60</f>
        <v>0</v>
      </c>
      <c r="Z60" s="118">
        <f t="shared" ref="Z60:AB65" si="31">C60*$F60*H60</f>
        <v>0</v>
      </c>
      <c r="AA60" s="118">
        <f t="shared" si="31"/>
        <v>0</v>
      </c>
      <c r="AB60" s="118">
        <f t="shared" si="31"/>
        <v>0</v>
      </c>
      <c r="AC60" s="118">
        <f>IF(K60&gt;0,(K60-O60)*S60*(C60/K60),0)</f>
        <v>0</v>
      </c>
      <c r="AD60" s="118">
        <f t="shared" ref="AD60:AF65" si="32">IF(L60&gt;0,(L60-P60)*T60*(D60/L60),0)</f>
        <v>0</v>
      </c>
      <c r="AE60" s="118">
        <f t="shared" si="32"/>
        <v>0</v>
      </c>
      <c r="AF60" s="118">
        <f t="shared" si="32"/>
        <v>0</v>
      </c>
      <c r="AG60" s="118">
        <f>(Y60+AC60)*$W60*$X60</f>
        <v>0</v>
      </c>
      <c r="AH60" s="118">
        <f t="shared" ref="AH60:AJ60" si="33">(Z60+AD60)*$W60*$X60</f>
        <v>0</v>
      </c>
      <c r="AI60" s="118">
        <f t="shared" si="33"/>
        <v>0</v>
      </c>
      <c r="AJ60" s="118">
        <f t="shared" si="33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(IF($B$3=Base_Cenarios!$A$3,Base_Cenarios!G19,(IF('Cenario_B.1.1'!$B$3=Base_Cenarios!$Q$3,Base_Cenarios!W19,Base_Cenarios!AM19))))*12.1667</f>
        <v>0</v>
      </c>
      <c r="C61" s="110">
        <f>(IF($B$3=Base_Cenarios!$A$3,Base_Cenarios!H19,(IF('Cenario_B.1.1'!$B$3=Base_Cenarios!$Q$3,Base_Cenarios!X19,Base_Cenarios!AN19))))*12.1667</f>
        <v>0</v>
      </c>
      <c r="D61" s="110">
        <f>(IF($B$3=Base_Cenarios!$A$3,Base_Cenarios!I19,(IF('Cenario_B.1.1'!$B$3=Base_Cenarios!$Q$3,Base_Cenarios!Y19,Base_Cenarios!AO19))))*12.1667</f>
        <v>0</v>
      </c>
      <c r="E61" s="110">
        <f>(IF($B$3=Base_Cenarios!$A$3,Base_Cenarios!J19,(IF('Cenario_B.1.1'!$B$3=Base_Cenarios!$Q$3,Base_Cenarios!Z19,Base_Cenarios!AP19))))*12.1667</f>
        <v>0</v>
      </c>
      <c r="F61" s="112">
        <v>1</v>
      </c>
      <c r="G61" s="114">
        <f>IF($B$4=Base_Cenarios!$AW$5,Base_Cenarios!AX$5,(IF('Cenario_B.1.1'!$B$4=Base_Cenarios!$AW$6,Base_Cenarios!AX$6,Base_Cenarios!AX$7)))</f>
        <v>6.5949999999999995E-2</v>
      </c>
      <c r="H61" s="114">
        <f>IF($B$4=Base_Cenarios!$AW$5,Base_Cenarios!AY$5,(IF('Cenario_B.1.1'!$B$4=Base_Cenarios!$AW$6,Base_Cenarios!AY$6,Base_Cenarios!AY$7)))</f>
        <v>7.5842499999999993E-2</v>
      </c>
      <c r="I61" s="114">
        <f>IF($B$4=Base_Cenarios!$AW$5,Base_Cenarios!AZ$5,(IF('Cenario_B.1.1'!$B$4=Base_Cenarios!$AW$6,Base_Cenarios!AZ$6,Base_Cenarios!AZ$7)))</f>
        <v>8.7218874999999987E-2</v>
      </c>
      <c r="J61" s="114">
        <f>IF($B$4=Base_Cenarios!$AW$5,Base_Cenarios!BA$5,(IF('Cenario_B.1.1'!$B$4=Base_Cenarios!$AW$6,Base_Cenarios!BA$6,Base_Cenarios!BA$7)))</f>
        <v>0.10553483874999998</v>
      </c>
      <c r="K61" s="115">
        <f t="shared" ref="K61:K65" si="34">B61</f>
        <v>0</v>
      </c>
      <c r="L61" s="115">
        <f t="shared" si="30"/>
        <v>0</v>
      </c>
      <c r="M61" s="115">
        <f t="shared" si="30"/>
        <v>0</v>
      </c>
      <c r="N61" s="115">
        <f t="shared" si="30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IF($B$4=Base_Cenarios!$AW$5,Base_Cenarios!AX$5,(IF('Cenario_B.1.1'!$B$4=Base_Cenarios!$AW$6,Base_Cenarios!AX$6,Base_Cenarios!AX$7)))</f>
        <v>6.5949999999999995E-2</v>
      </c>
      <c r="T61" s="116">
        <f>IF($B$4=Base_Cenarios!$AW$5,Base_Cenarios!AY$5,(IF('Cenario_B.1.1'!$B$4=Base_Cenarios!$AW$6,Base_Cenarios!AY$6,Base_Cenarios!AY$7)))</f>
        <v>7.5842499999999993E-2</v>
      </c>
      <c r="U61" s="116">
        <f>IF($B$4=Base_Cenarios!$AW$5,Base_Cenarios!AZ$5,(IF('Cenario_B.1.1'!$B$4=Base_Cenarios!$AW$6,Base_Cenarios!AZ$6,Base_Cenarios!AZ$7)))</f>
        <v>8.7218874999999987E-2</v>
      </c>
      <c r="V61" s="116">
        <f>IF($B$4=Base_Cenarios!$AW$5,Base_Cenarios!BA$5,(IF('Cenario_B.1.1'!$B$4=Base_Cenarios!$AW$6,Base_Cenarios!BA$6,Base_Cenarios!BA$7)))</f>
        <v>0.10553483874999998</v>
      </c>
      <c r="W61" s="117">
        <v>1</v>
      </c>
      <c r="X61" s="140">
        <v>0.1</v>
      </c>
      <c r="Y61" s="118">
        <f t="shared" ref="Y61:Y65" si="35">B61*$F61*G61</f>
        <v>0</v>
      </c>
      <c r="Z61" s="118">
        <f t="shared" si="31"/>
        <v>0</v>
      </c>
      <c r="AA61" s="118">
        <f t="shared" si="31"/>
        <v>0</v>
      </c>
      <c r="AB61" s="118">
        <f t="shared" si="31"/>
        <v>0</v>
      </c>
      <c r="AC61" s="118">
        <f t="shared" ref="AC61:AC65" si="36">IF(K61&gt;0,(K61-O61)*S61*(C61/K61),0)</f>
        <v>0</v>
      </c>
      <c r="AD61" s="118">
        <f t="shared" si="32"/>
        <v>0</v>
      </c>
      <c r="AE61" s="118">
        <f t="shared" si="32"/>
        <v>0</v>
      </c>
      <c r="AF61" s="118">
        <f t="shared" si="32"/>
        <v>0</v>
      </c>
      <c r="AG61" s="118">
        <f t="shared" ref="AG61:AG65" si="37">(Y61+AC61)*$W61*$X61</f>
        <v>0</v>
      </c>
      <c r="AH61" s="118">
        <f t="shared" ref="AH61:AH65" si="38">(Z61+AD61)*$W61*$X61</f>
        <v>0</v>
      </c>
      <c r="AI61" s="118">
        <f t="shared" ref="AI61:AI65" si="39">(AA61+AE61)*$W61*$X61</f>
        <v>0</v>
      </c>
      <c r="AJ61" s="118">
        <f t="shared" ref="AJ61:AJ65" si="40">(AB61+AF61)*$W61*$X61</f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(IF($B$3=Base_Cenarios!$A$3,Base_Cenarios!G20,(IF('Cenario_B.1.1'!$B$3=Base_Cenarios!$Q$3,Base_Cenarios!W20,Base_Cenarios!AM20))))*12.1667</f>
        <v>0</v>
      </c>
      <c r="C62" s="110">
        <f>(IF($B$3=Base_Cenarios!$A$3,Base_Cenarios!H20,(IF('Cenario_B.1.1'!$B$3=Base_Cenarios!$Q$3,Base_Cenarios!X20,Base_Cenarios!AN20))))*12.1667</f>
        <v>0</v>
      </c>
      <c r="D62" s="110">
        <f>(IF($B$3=Base_Cenarios!$A$3,Base_Cenarios!I20,(IF('Cenario_B.1.1'!$B$3=Base_Cenarios!$Q$3,Base_Cenarios!Y20,Base_Cenarios!AO20))))*12.1667</f>
        <v>0</v>
      </c>
      <c r="E62" s="110">
        <f>(IF($B$3=Base_Cenarios!$A$3,Base_Cenarios!J20,(IF('Cenario_B.1.1'!$B$3=Base_Cenarios!$Q$3,Base_Cenarios!Z20,Base_Cenarios!AP20))))*12.1667</f>
        <v>0</v>
      </c>
      <c r="F62" s="112">
        <v>1</v>
      </c>
      <c r="G62" s="114">
        <f>IF($B$4=Base_Cenarios!$AW$5,Base_Cenarios!AX$5,(IF('Cenario_B.1.1'!$B$4=Base_Cenarios!$AW$6,Base_Cenarios!AX$6,Base_Cenarios!AX$7)))</f>
        <v>6.5949999999999995E-2</v>
      </c>
      <c r="H62" s="114">
        <f>IF($B$4=Base_Cenarios!$AW$5,Base_Cenarios!AY$5,(IF('Cenario_B.1.1'!$B$4=Base_Cenarios!$AW$6,Base_Cenarios!AY$6,Base_Cenarios!AY$7)))</f>
        <v>7.5842499999999993E-2</v>
      </c>
      <c r="I62" s="114">
        <f>IF($B$4=Base_Cenarios!$AW$5,Base_Cenarios!AZ$5,(IF('Cenario_B.1.1'!$B$4=Base_Cenarios!$AW$6,Base_Cenarios!AZ$6,Base_Cenarios!AZ$7)))</f>
        <v>8.7218874999999987E-2</v>
      </c>
      <c r="J62" s="114">
        <f>IF($B$4=Base_Cenarios!$AW$5,Base_Cenarios!BA$5,(IF('Cenario_B.1.1'!$B$4=Base_Cenarios!$AW$6,Base_Cenarios!BA$6,Base_Cenarios!BA$7)))</f>
        <v>0.10553483874999998</v>
      </c>
      <c r="K62" s="115">
        <f t="shared" si="34"/>
        <v>0</v>
      </c>
      <c r="L62" s="115">
        <f t="shared" si="30"/>
        <v>0</v>
      </c>
      <c r="M62" s="115">
        <f t="shared" si="30"/>
        <v>0</v>
      </c>
      <c r="N62" s="115">
        <f t="shared" si="30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IF($B$4=Base_Cenarios!$AW$5,Base_Cenarios!AX$5,(IF('Cenario_B.1.1'!$B$4=Base_Cenarios!$AW$6,Base_Cenarios!AX$6,Base_Cenarios!AX$7)))</f>
        <v>6.5949999999999995E-2</v>
      </c>
      <c r="T62" s="116">
        <f>IF($B$4=Base_Cenarios!$AW$5,Base_Cenarios!AY$5,(IF('Cenario_B.1.1'!$B$4=Base_Cenarios!$AW$6,Base_Cenarios!AY$6,Base_Cenarios!AY$7)))</f>
        <v>7.5842499999999993E-2</v>
      </c>
      <c r="U62" s="116">
        <f>IF($B$4=Base_Cenarios!$AW$5,Base_Cenarios!AZ$5,(IF('Cenario_B.1.1'!$B$4=Base_Cenarios!$AW$6,Base_Cenarios!AZ$6,Base_Cenarios!AZ$7)))</f>
        <v>8.7218874999999987E-2</v>
      </c>
      <c r="V62" s="116">
        <f>IF($B$4=Base_Cenarios!$AW$5,Base_Cenarios!BA$5,(IF('Cenario_B.1.1'!$B$4=Base_Cenarios!$AW$6,Base_Cenarios!BA$6,Base_Cenarios!BA$7)))</f>
        <v>0.10553483874999998</v>
      </c>
      <c r="W62" s="117">
        <v>1</v>
      </c>
      <c r="X62" s="140">
        <v>0.1</v>
      </c>
      <c r="Y62" s="118">
        <f t="shared" si="35"/>
        <v>0</v>
      </c>
      <c r="Z62" s="118">
        <f t="shared" si="31"/>
        <v>0</v>
      </c>
      <c r="AA62" s="118">
        <f t="shared" si="31"/>
        <v>0</v>
      </c>
      <c r="AB62" s="118">
        <f t="shared" si="31"/>
        <v>0</v>
      </c>
      <c r="AC62" s="118">
        <f t="shared" si="36"/>
        <v>0</v>
      </c>
      <c r="AD62" s="118">
        <f t="shared" si="32"/>
        <v>0</v>
      </c>
      <c r="AE62" s="118">
        <f t="shared" si="32"/>
        <v>0</v>
      </c>
      <c r="AF62" s="118">
        <f t="shared" si="32"/>
        <v>0</v>
      </c>
      <c r="AG62" s="118">
        <f t="shared" si="37"/>
        <v>0</v>
      </c>
      <c r="AH62" s="118">
        <f t="shared" si="38"/>
        <v>0</v>
      </c>
      <c r="AI62" s="118">
        <f t="shared" si="39"/>
        <v>0</v>
      </c>
      <c r="AJ62" s="118">
        <f t="shared" si="4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(IF($B$3=Base_Cenarios!$A$3,Base_Cenarios!G21,(IF('Cenario_B.1.1'!$B$3=Base_Cenarios!$Q$3,Base_Cenarios!W21,Base_Cenarios!AM21))))*12.1667</f>
        <v>0</v>
      </c>
      <c r="C63" s="110">
        <f>(IF($B$3=Base_Cenarios!$A$3,Base_Cenarios!H21,(IF('Cenario_B.1.1'!$B$3=Base_Cenarios!$Q$3,Base_Cenarios!X21,Base_Cenarios!AN21))))*12.1667</f>
        <v>0</v>
      </c>
      <c r="D63" s="110">
        <f>(IF($B$3=Base_Cenarios!$A$3,Base_Cenarios!I21,(IF('Cenario_B.1.1'!$B$3=Base_Cenarios!$Q$3,Base_Cenarios!Y21,Base_Cenarios!AO21))))*12.1667</f>
        <v>0</v>
      </c>
      <c r="E63" s="110">
        <f>(IF($B$3=Base_Cenarios!$A$3,Base_Cenarios!J21,(IF('Cenario_B.1.1'!$B$3=Base_Cenarios!$Q$3,Base_Cenarios!Z21,Base_Cenarios!AP21))))*12.1667</f>
        <v>0</v>
      </c>
      <c r="F63" s="112">
        <v>1</v>
      </c>
      <c r="G63" s="114">
        <f>IF($B$4=Base_Cenarios!$AW$5,Base_Cenarios!AX$5,(IF('Cenario_B.1.1'!$B$4=Base_Cenarios!$AW$6,Base_Cenarios!AX$6,Base_Cenarios!AX$7)))</f>
        <v>6.5949999999999995E-2</v>
      </c>
      <c r="H63" s="114">
        <f>IF($B$4=Base_Cenarios!$AW$5,Base_Cenarios!AY$5,(IF('Cenario_B.1.1'!$B$4=Base_Cenarios!$AW$6,Base_Cenarios!AY$6,Base_Cenarios!AY$7)))</f>
        <v>7.5842499999999993E-2</v>
      </c>
      <c r="I63" s="114">
        <f>IF($B$4=Base_Cenarios!$AW$5,Base_Cenarios!AZ$5,(IF('Cenario_B.1.1'!$B$4=Base_Cenarios!$AW$6,Base_Cenarios!AZ$6,Base_Cenarios!AZ$7)))</f>
        <v>8.7218874999999987E-2</v>
      </c>
      <c r="J63" s="114">
        <f>IF($B$4=Base_Cenarios!$AW$5,Base_Cenarios!BA$5,(IF('Cenario_B.1.1'!$B$4=Base_Cenarios!$AW$6,Base_Cenarios!BA$6,Base_Cenarios!BA$7)))</f>
        <v>0.10553483874999998</v>
      </c>
      <c r="K63" s="115">
        <f t="shared" si="34"/>
        <v>0</v>
      </c>
      <c r="L63" s="115">
        <f t="shared" si="30"/>
        <v>0</v>
      </c>
      <c r="M63" s="115">
        <f t="shared" si="30"/>
        <v>0</v>
      </c>
      <c r="N63" s="115">
        <f t="shared" si="30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IF($B$4=Base_Cenarios!$AW$5,Base_Cenarios!AX$5,(IF('Cenario_B.1.1'!$B$4=Base_Cenarios!$AW$6,Base_Cenarios!AX$6,Base_Cenarios!AX$7)))</f>
        <v>6.5949999999999995E-2</v>
      </c>
      <c r="T63" s="116">
        <f>IF($B$4=Base_Cenarios!$AW$5,Base_Cenarios!AY$5,(IF('Cenario_B.1.1'!$B$4=Base_Cenarios!$AW$6,Base_Cenarios!AY$6,Base_Cenarios!AY$7)))</f>
        <v>7.5842499999999993E-2</v>
      </c>
      <c r="U63" s="116">
        <f>IF($B$4=Base_Cenarios!$AW$5,Base_Cenarios!AZ$5,(IF('Cenario_B.1.1'!$B$4=Base_Cenarios!$AW$6,Base_Cenarios!AZ$6,Base_Cenarios!AZ$7)))</f>
        <v>8.7218874999999987E-2</v>
      </c>
      <c r="V63" s="116">
        <f>IF($B$4=Base_Cenarios!$AW$5,Base_Cenarios!BA$5,(IF('Cenario_B.1.1'!$B$4=Base_Cenarios!$AW$6,Base_Cenarios!BA$6,Base_Cenarios!BA$7)))</f>
        <v>0.10553483874999998</v>
      </c>
      <c r="W63" s="117">
        <v>1</v>
      </c>
      <c r="X63" s="140">
        <v>0.1</v>
      </c>
      <c r="Y63" s="118">
        <f t="shared" si="35"/>
        <v>0</v>
      </c>
      <c r="Z63" s="118">
        <f t="shared" si="31"/>
        <v>0</v>
      </c>
      <c r="AA63" s="118">
        <f t="shared" si="31"/>
        <v>0</v>
      </c>
      <c r="AB63" s="118">
        <f t="shared" si="31"/>
        <v>0</v>
      </c>
      <c r="AC63" s="118">
        <f t="shared" si="36"/>
        <v>0</v>
      </c>
      <c r="AD63" s="118">
        <f t="shared" si="32"/>
        <v>0</v>
      </c>
      <c r="AE63" s="118">
        <f t="shared" si="32"/>
        <v>0</v>
      </c>
      <c r="AF63" s="118">
        <f t="shared" si="32"/>
        <v>0</v>
      </c>
      <c r="AG63" s="118">
        <f t="shared" si="37"/>
        <v>0</v>
      </c>
      <c r="AH63" s="118">
        <f t="shared" si="38"/>
        <v>0</v>
      </c>
      <c r="AI63" s="118">
        <f t="shared" si="39"/>
        <v>0</v>
      </c>
      <c r="AJ63" s="118">
        <f t="shared" si="4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(IF($B$3=Base_Cenarios!$A$3,Base_Cenarios!G22,(IF('Cenario_B.1.1'!$B$3=Base_Cenarios!$Q$3,Base_Cenarios!W22,Base_Cenarios!AM22))))*12.1667</f>
        <v>0</v>
      </c>
      <c r="C64" s="110">
        <f>(IF($B$3=Base_Cenarios!$A$3,Base_Cenarios!H22,(IF('Cenario_B.1.1'!$B$3=Base_Cenarios!$Q$3,Base_Cenarios!X22,Base_Cenarios!AN22))))*12.1667</f>
        <v>0</v>
      </c>
      <c r="D64" s="110">
        <f>(IF($B$3=Base_Cenarios!$A$3,Base_Cenarios!I22,(IF('Cenario_B.1.1'!$B$3=Base_Cenarios!$Q$3,Base_Cenarios!Y22,Base_Cenarios!AO22))))*12.1667</f>
        <v>0</v>
      </c>
      <c r="E64" s="110">
        <f>(IF($B$3=Base_Cenarios!$A$3,Base_Cenarios!J22,(IF('Cenario_B.1.1'!$B$3=Base_Cenarios!$Q$3,Base_Cenarios!Z22,Base_Cenarios!AP22))))*12.1667</f>
        <v>0</v>
      </c>
      <c r="F64" s="112">
        <v>1</v>
      </c>
      <c r="G64" s="114">
        <f>IF($B$4=Base_Cenarios!$AW$5,Base_Cenarios!AX$5,(IF('Cenario_B.1.1'!$B$4=Base_Cenarios!$AW$6,Base_Cenarios!AX$6,Base_Cenarios!AX$7)))</f>
        <v>6.5949999999999995E-2</v>
      </c>
      <c r="H64" s="114">
        <f>IF($B$4=Base_Cenarios!$AW$5,Base_Cenarios!AY$5,(IF('Cenario_B.1.1'!$B$4=Base_Cenarios!$AW$6,Base_Cenarios!AY$6,Base_Cenarios!AY$7)))</f>
        <v>7.5842499999999993E-2</v>
      </c>
      <c r="I64" s="114">
        <f>IF($B$4=Base_Cenarios!$AW$5,Base_Cenarios!AZ$5,(IF('Cenario_B.1.1'!$B$4=Base_Cenarios!$AW$6,Base_Cenarios!AZ$6,Base_Cenarios!AZ$7)))</f>
        <v>8.7218874999999987E-2</v>
      </c>
      <c r="J64" s="114">
        <f>IF($B$4=Base_Cenarios!$AW$5,Base_Cenarios!BA$5,(IF('Cenario_B.1.1'!$B$4=Base_Cenarios!$AW$6,Base_Cenarios!BA$6,Base_Cenarios!BA$7)))</f>
        <v>0.10553483874999998</v>
      </c>
      <c r="K64" s="115">
        <f t="shared" si="34"/>
        <v>0</v>
      </c>
      <c r="L64" s="115">
        <f t="shared" si="30"/>
        <v>0</v>
      </c>
      <c r="M64" s="115">
        <f t="shared" si="30"/>
        <v>0</v>
      </c>
      <c r="N64" s="115">
        <f t="shared" si="30"/>
        <v>0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IF($B$4=Base_Cenarios!$AW$5,Base_Cenarios!AX$5,(IF('Cenario_B.1.1'!$B$4=Base_Cenarios!$AW$6,Base_Cenarios!AX$6,Base_Cenarios!AX$7)))</f>
        <v>6.5949999999999995E-2</v>
      </c>
      <c r="T64" s="116">
        <f>IF($B$4=Base_Cenarios!$AW$5,Base_Cenarios!AY$5,(IF('Cenario_B.1.1'!$B$4=Base_Cenarios!$AW$6,Base_Cenarios!AY$6,Base_Cenarios!AY$7)))</f>
        <v>7.5842499999999993E-2</v>
      </c>
      <c r="U64" s="116">
        <f>IF($B$4=Base_Cenarios!$AW$5,Base_Cenarios!AZ$5,(IF('Cenario_B.1.1'!$B$4=Base_Cenarios!$AW$6,Base_Cenarios!AZ$6,Base_Cenarios!AZ$7)))</f>
        <v>8.7218874999999987E-2</v>
      </c>
      <c r="V64" s="116">
        <f>IF($B$4=Base_Cenarios!$AW$5,Base_Cenarios!BA$5,(IF('Cenario_B.1.1'!$B$4=Base_Cenarios!$AW$6,Base_Cenarios!BA$6,Base_Cenarios!BA$7)))</f>
        <v>0.10553483874999998</v>
      </c>
      <c r="W64" s="117">
        <v>1</v>
      </c>
      <c r="X64" s="140">
        <v>0.1</v>
      </c>
      <c r="Y64" s="118">
        <f t="shared" si="35"/>
        <v>0</v>
      </c>
      <c r="Z64" s="118">
        <f t="shared" si="31"/>
        <v>0</v>
      </c>
      <c r="AA64" s="118">
        <f t="shared" si="31"/>
        <v>0</v>
      </c>
      <c r="AB64" s="118">
        <f t="shared" si="31"/>
        <v>0</v>
      </c>
      <c r="AC64" s="118">
        <f t="shared" si="36"/>
        <v>0</v>
      </c>
      <c r="AD64" s="118">
        <f t="shared" si="32"/>
        <v>0</v>
      </c>
      <c r="AE64" s="118">
        <f t="shared" si="32"/>
        <v>0</v>
      </c>
      <c r="AF64" s="118">
        <f t="shared" si="32"/>
        <v>0</v>
      </c>
      <c r="AG64" s="118">
        <f t="shared" si="37"/>
        <v>0</v>
      </c>
      <c r="AH64" s="118">
        <f t="shared" si="38"/>
        <v>0</v>
      </c>
      <c r="AI64" s="118">
        <f t="shared" si="39"/>
        <v>0</v>
      </c>
      <c r="AJ64" s="118">
        <f t="shared" si="40"/>
        <v>0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(IF($B$3=Base_Cenarios!$A$3,Base_Cenarios!G23,(IF('Cenario_B.1.1'!$B$3=Base_Cenarios!$Q$3,Base_Cenarios!W23,Base_Cenarios!AM23))))*12.1667</f>
        <v>0</v>
      </c>
      <c r="C65" s="110">
        <f>(IF($B$3=Base_Cenarios!$A$3,Base_Cenarios!H23,(IF('Cenario_B.1.1'!$B$3=Base_Cenarios!$Q$3,Base_Cenarios!X23,Base_Cenarios!AN23))))*12.1667</f>
        <v>0</v>
      </c>
      <c r="D65" s="110">
        <f>(IF($B$3=Base_Cenarios!$A$3,Base_Cenarios!I23,(IF('Cenario_B.1.1'!$B$3=Base_Cenarios!$Q$3,Base_Cenarios!Y23,Base_Cenarios!AO23))))*12.1667</f>
        <v>0</v>
      </c>
      <c r="E65" s="110">
        <f>(IF($B$3=Base_Cenarios!$A$3,Base_Cenarios!J23,(IF('Cenario_B.1.1'!$B$3=Base_Cenarios!$Q$3,Base_Cenarios!Z23,Base_Cenarios!AP23))))*12.1667</f>
        <v>0</v>
      </c>
      <c r="F65" s="112">
        <v>1</v>
      </c>
      <c r="G65" s="114">
        <f>IF($B$4=Base_Cenarios!$AW$5,Base_Cenarios!AX$5,(IF('Cenario_B.1.1'!$B$4=Base_Cenarios!$AW$6,Base_Cenarios!AX$6,Base_Cenarios!AX$7)))</f>
        <v>6.5949999999999995E-2</v>
      </c>
      <c r="H65" s="114">
        <f>IF($B$4=Base_Cenarios!$AW$5,Base_Cenarios!AY$5,(IF('Cenario_B.1.1'!$B$4=Base_Cenarios!$AW$6,Base_Cenarios!AY$6,Base_Cenarios!AY$7)))</f>
        <v>7.5842499999999993E-2</v>
      </c>
      <c r="I65" s="114">
        <f>IF($B$4=Base_Cenarios!$AW$5,Base_Cenarios!AZ$5,(IF('Cenario_B.1.1'!$B$4=Base_Cenarios!$AW$6,Base_Cenarios!AZ$6,Base_Cenarios!AZ$7)))</f>
        <v>8.7218874999999987E-2</v>
      </c>
      <c r="J65" s="114">
        <f>IF($B$4=Base_Cenarios!$AW$5,Base_Cenarios!BA$5,(IF('Cenario_B.1.1'!$B$4=Base_Cenarios!$AW$6,Base_Cenarios!BA$6,Base_Cenarios!BA$7)))</f>
        <v>0.10553483874999998</v>
      </c>
      <c r="K65" s="115">
        <f t="shared" si="34"/>
        <v>0</v>
      </c>
      <c r="L65" s="115">
        <f t="shared" si="30"/>
        <v>0</v>
      </c>
      <c r="M65" s="115">
        <f t="shared" si="30"/>
        <v>0</v>
      </c>
      <c r="N65" s="115">
        <f t="shared" si="30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IF($B$4=Base_Cenarios!$AW$5,Base_Cenarios!AX$5,(IF('Cenario_B.1.1'!$B$4=Base_Cenarios!$AW$6,Base_Cenarios!AX$6,Base_Cenarios!AX$7)))</f>
        <v>6.5949999999999995E-2</v>
      </c>
      <c r="T65" s="116">
        <f>IF($B$4=Base_Cenarios!$AW$5,Base_Cenarios!AY$5,(IF('Cenario_B.1.1'!$B$4=Base_Cenarios!$AW$6,Base_Cenarios!AY$6,Base_Cenarios!AY$7)))</f>
        <v>7.5842499999999993E-2</v>
      </c>
      <c r="U65" s="116">
        <f>IF($B$4=Base_Cenarios!$AW$5,Base_Cenarios!AZ$5,(IF('Cenario_B.1.1'!$B$4=Base_Cenarios!$AW$6,Base_Cenarios!AZ$6,Base_Cenarios!AZ$7)))</f>
        <v>8.7218874999999987E-2</v>
      </c>
      <c r="V65" s="116">
        <f>IF($B$4=Base_Cenarios!$AW$5,Base_Cenarios!BA$5,(IF('Cenario_B.1.1'!$B$4=Base_Cenarios!$AW$6,Base_Cenarios!BA$6,Base_Cenarios!BA$7)))</f>
        <v>0.10553483874999998</v>
      </c>
      <c r="W65" s="117">
        <v>1</v>
      </c>
      <c r="X65" s="140">
        <v>0.1</v>
      </c>
      <c r="Y65" s="118">
        <f t="shared" si="35"/>
        <v>0</v>
      </c>
      <c r="Z65" s="118">
        <f t="shared" si="31"/>
        <v>0</v>
      </c>
      <c r="AA65" s="118">
        <f t="shared" si="31"/>
        <v>0</v>
      </c>
      <c r="AB65" s="118">
        <f t="shared" si="31"/>
        <v>0</v>
      </c>
      <c r="AC65" s="118">
        <f t="shared" si="36"/>
        <v>0</v>
      </c>
      <c r="AD65" s="118">
        <f t="shared" si="32"/>
        <v>0</v>
      </c>
      <c r="AE65" s="118">
        <f t="shared" si="32"/>
        <v>0</v>
      </c>
      <c r="AF65" s="118">
        <f t="shared" si="32"/>
        <v>0</v>
      </c>
      <c r="AG65" s="118">
        <f t="shared" si="37"/>
        <v>0</v>
      </c>
      <c r="AH65" s="118">
        <f t="shared" si="38"/>
        <v>0</v>
      </c>
      <c r="AI65" s="118">
        <f t="shared" si="39"/>
        <v>0</v>
      </c>
      <c r="AJ65" s="118">
        <f t="shared" si="4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41">SUM(Y60:Y65)</f>
        <v>0</v>
      </c>
      <c r="Z66" s="132">
        <f t="shared" si="41"/>
        <v>0</v>
      </c>
      <c r="AA66" s="132">
        <f t="shared" si="41"/>
        <v>0</v>
      </c>
      <c r="AB66" s="132">
        <f t="shared" si="41"/>
        <v>0</v>
      </c>
      <c r="AC66" s="132">
        <f t="shared" si="41"/>
        <v>0</v>
      </c>
      <c r="AD66" s="132">
        <f t="shared" si="41"/>
        <v>0</v>
      </c>
      <c r="AE66" s="132">
        <f t="shared" si="41"/>
        <v>0</v>
      </c>
      <c r="AF66" s="132">
        <f t="shared" si="41"/>
        <v>0</v>
      </c>
      <c r="AG66" s="132">
        <f t="shared" si="41"/>
        <v>0</v>
      </c>
      <c r="AH66" s="132">
        <f t="shared" si="41"/>
        <v>0</v>
      </c>
      <c r="AI66" s="132">
        <f t="shared" si="41"/>
        <v>0</v>
      </c>
      <c r="AJ66" s="132">
        <f t="shared" si="41"/>
        <v>0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(IF($B$3=Base_Cenarios!$A$3,Base_Cenarios!G28,(IF('Cenario_B.1.1'!$B$3=Base_Cenarios!$Q$3,Base_Cenarios!W28,Base_Cenarios!AM28))))*12.1667</f>
        <v>0</v>
      </c>
      <c r="C72" s="111">
        <f>(IF($B$3=Base_Cenarios!$A$3,Base_Cenarios!H28,(IF('Cenario_B.1.1'!$B$3=Base_Cenarios!$Q$3,Base_Cenarios!X28,Base_Cenarios!AN28))))*12.1667</f>
        <v>0</v>
      </c>
      <c r="D72" s="111">
        <f>(IF($B$3=Base_Cenarios!$A$3,Base_Cenarios!I28,(IF('Cenario_B.1.1'!$B$3=Base_Cenarios!$Q$3,Base_Cenarios!Y28,Base_Cenarios!AO28))))*12.1667</f>
        <v>0</v>
      </c>
      <c r="E72" s="111">
        <f>(IF($B$3=Base_Cenarios!$A$3,Base_Cenarios!J28,(IF('Cenario_B.1.1'!$B$3=Base_Cenarios!$Q$3,Base_Cenarios!Z28,Base_Cenarios!AP28))))*12.1667</f>
        <v>0</v>
      </c>
      <c r="F72" s="112">
        <v>1</v>
      </c>
      <c r="G72" s="114">
        <f>IF($B$4=Base_Cenarios!$AW$5,Base_Cenarios!AX$5,(IF('Cenario_B.1.1'!$B$4=Base_Cenarios!$AW$6,Base_Cenarios!AX$6,Base_Cenarios!AX$7)))</f>
        <v>6.5949999999999995E-2</v>
      </c>
      <c r="H72" s="114">
        <f>IF($B$4=Base_Cenarios!$AW$5,Base_Cenarios!AY$5,(IF('Cenario_B.1.1'!$B$4=Base_Cenarios!$AW$6,Base_Cenarios!AY$6,Base_Cenarios!AY$7)))</f>
        <v>7.5842499999999993E-2</v>
      </c>
      <c r="I72" s="114">
        <f>IF($B$4=Base_Cenarios!$AW$5,Base_Cenarios!AZ$5,(IF('Cenario_B.1.1'!$B$4=Base_Cenarios!$AW$6,Base_Cenarios!AZ$6,Base_Cenarios!AZ$7)))</f>
        <v>8.7218874999999987E-2</v>
      </c>
      <c r="J72" s="114">
        <f>IF($B$4=Base_Cenarios!$AW$5,Base_Cenarios!BA$5,(IF('Cenario_B.1.1'!$B$4=Base_Cenarios!$AW$6,Base_Cenarios!BA$6,Base_Cenarios!BA$7)))</f>
        <v>0.10553483874999998</v>
      </c>
      <c r="K72" s="115">
        <f t="shared" ref="K72:N77" si="42">B72</f>
        <v>0</v>
      </c>
      <c r="L72" s="115">
        <f t="shared" si="42"/>
        <v>0</v>
      </c>
      <c r="M72" s="115">
        <f t="shared" si="42"/>
        <v>0</v>
      </c>
      <c r="N72" s="115">
        <f t="shared" si="42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IF($B$4=Base_Cenarios!$AW$5,Base_Cenarios!AX$5,(IF('Cenario_B.1.1'!$B$4=Base_Cenarios!$AW$6,Base_Cenarios!AX$6,Base_Cenarios!AX$7)))</f>
        <v>6.5949999999999995E-2</v>
      </c>
      <c r="T72" s="116">
        <f>IF($B$4=Base_Cenarios!$AW$5,Base_Cenarios!AY$5,(IF('Cenario_B.1.1'!$B$4=Base_Cenarios!$AW$6,Base_Cenarios!AY$6,Base_Cenarios!AY$7)))</f>
        <v>7.5842499999999993E-2</v>
      </c>
      <c r="U72" s="116">
        <f>IF($B$4=Base_Cenarios!$AW$5,Base_Cenarios!AZ$5,(IF('Cenario_B.1.1'!$B$4=Base_Cenarios!$AW$6,Base_Cenarios!AZ$6,Base_Cenarios!AZ$7)))</f>
        <v>8.7218874999999987E-2</v>
      </c>
      <c r="V72" s="116">
        <f>IF($B$4=Base_Cenarios!$AW$5,Base_Cenarios!BA$5,(IF('Cenario_B.1.1'!$B$4=Base_Cenarios!$AW$6,Base_Cenarios!BA$6,Base_Cenarios!BA$7)))</f>
        <v>0.10553483874999998</v>
      </c>
      <c r="W72" s="141">
        <f>(IF($B$3=Base_Cenarios!$A$3,Base_Cenarios!L28,(IF('Cenario_B.1.1'!$B$3=Base_Cenarios!$Q$3,Base_Cenarios!AB28,Base_Cenarios!AR28))))*12</f>
        <v>0</v>
      </c>
      <c r="X72" s="141">
        <f>(IF($B$3=Base_Cenarios!$A$3,Base_Cenarios!M28,(IF('Cenario_B.1.1'!$B$3=Base_Cenarios!$Q$3,Base_Cenarios!AC28,Base_Cenarios!AS28))))*12</f>
        <v>0</v>
      </c>
      <c r="Y72" s="141">
        <f>(IF($B$3=Base_Cenarios!$A$3,Base_Cenarios!N28,(IF('Cenario_B.1.1'!$B$3=Base_Cenarios!$Q$3,Base_Cenarios!AD28,Base_Cenarios!AT28))))*12</f>
        <v>0</v>
      </c>
      <c r="Z72" s="141">
        <f>(IF($B$3=Base_Cenarios!$A$3,Base_Cenarios!O28,(IF('Cenario_B.1.1'!$B$3=Base_Cenarios!$Q$3,Base_Cenarios!AE28,Base_Cenarios!AU28))))*12</f>
        <v>0</v>
      </c>
      <c r="AA72" s="150">
        <f>IF($B$4=Base_Cenarios!$AW$5,Base_Cenarios!AX$5,(IF('Cenario_B.1.1'!$B$4=Base_Cenarios!$AW$6,Base_Cenarios!AX$6,Base_Cenarios!AX$7)))</f>
        <v>6.5949999999999995E-2</v>
      </c>
      <c r="AB72" s="150">
        <f>IF($B$4=Base_Cenarios!$AW$5,Base_Cenarios!AY$5,(IF('Cenario_B.1.1'!$B$4=Base_Cenarios!$AW$6,Base_Cenarios!AY$6,Base_Cenarios!AY$7)))</f>
        <v>7.5842499999999993E-2</v>
      </c>
      <c r="AC72" s="150">
        <f>IF($B$4=Base_Cenarios!$AW$5,Base_Cenarios!AZ$5,(IF('Cenario_B.1.1'!$B$4=Base_Cenarios!$AW$6,Base_Cenarios!AZ$6,Base_Cenarios!AZ$7)))</f>
        <v>8.7218874999999987E-2</v>
      </c>
      <c r="AD72" s="150">
        <f>IF($B$4=Base_Cenarios!$AW$5,Base_Cenarios!BA$5,(IF('Cenario_B.1.1'!$B$4=Base_Cenarios!$AW$6,Base_Cenarios!BA$6,Base_Cenarios!BA$7)))</f>
        <v>0.10553483874999998</v>
      </c>
      <c r="AE72" s="149">
        <v>1</v>
      </c>
      <c r="AF72" s="118">
        <f t="shared" ref="AF72:AI77" si="43">B72*$F72*G72</f>
        <v>0</v>
      </c>
      <c r="AG72" s="118">
        <f t="shared" si="43"/>
        <v>0</v>
      </c>
      <c r="AH72" s="118">
        <f t="shared" si="43"/>
        <v>0</v>
      </c>
      <c r="AI72" s="118">
        <f t="shared" si="43"/>
        <v>0</v>
      </c>
      <c r="AJ72" s="118">
        <f t="shared" ref="AJ72:AJ77" si="44">IF(K72&gt;0,(K72-O72)*S72*(B72/K72),0)</f>
        <v>0</v>
      </c>
      <c r="AK72" s="118">
        <f t="shared" ref="AK72:AK77" si="45">IF(L72&gt;0,(L72-P72)*T72*(C72/L72),0)</f>
        <v>0</v>
      </c>
      <c r="AL72" s="118">
        <f t="shared" ref="AL72:AL77" si="46">IF(M72&gt;0,(M72-Q72)*U72*(D72/M72),0)</f>
        <v>0</v>
      </c>
      <c r="AM72" s="118">
        <f t="shared" ref="AM72:AM77" si="47">IF(N72&gt;0,(N72-R72)*V72*(E72/N72),0)</f>
        <v>0</v>
      </c>
      <c r="AN72" s="118">
        <f>W72*AA72</f>
        <v>0</v>
      </c>
      <c r="AO72" s="118">
        <f t="shared" ref="AO72:AQ72" si="48">X72*AB72</f>
        <v>0</v>
      </c>
      <c r="AP72" s="118">
        <f t="shared" si="48"/>
        <v>0</v>
      </c>
      <c r="AQ72" s="118">
        <f t="shared" si="48"/>
        <v>0</v>
      </c>
      <c r="AR72" s="118">
        <f t="shared" ref="AR72:AU77" si="49">(AN72+AF72+AJ72)*$AE72</f>
        <v>0</v>
      </c>
      <c r="AS72" s="118">
        <f t="shared" si="49"/>
        <v>0</v>
      </c>
      <c r="AT72" s="118">
        <f t="shared" si="49"/>
        <v>0</v>
      </c>
      <c r="AU72" s="118">
        <f t="shared" si="49"/>
        <v>0</v>
      </c>
      <c r="AV72" s="2"/>
      <c r="AW72" s="2"/>
    </row>
    <row r="73" spans="1:53">
      <c r="A73" s="87" t="s">
        <v>12</v>
      </c>
      <c r="B73" s="111">
        <f>(IF($B$3=Base_Cenarios!$A$3,Base_Cenarios!G29,(IF('Cenario_B.1.1'!$B$3=Base_Cenarios!$Q$3,Base_Cenarios!W29,Base_Cenarios!AM29))))*12.1667</f>
        <v>0</v>
      </c>
      <c r="C73" s="111">
        <f>(IF($B$3=Base_Cenarios!$A$3,Base_Cenarios!H29,(IF('Cenario_B.1.1'!$B$3=Base_Cenarios!$Q$3,Base_Cenarios!X29,Base_Cenarios!AN29))))*12.1667</f>
        <v>0</v>
      </c>
      <c r="D73" s="111">
        <f>(IF($B$3=Base_Cenarios!$A$3,Base_Cenarios!I29,(IF('Cenario_B.1.1'!$B$3=Base_Cenarios!$Q$3,Base_Cenarios!Y29,Base_Cenarios!AO29))))*12.1667</f>
        <v>0</v>
      </c>
      <c r="E73" s="111">
        <f>(IF($B$3=Base_Cenarios!$A$3,Base_Cenarios!J29,(IF('Cenario_B.1.1'!$B$3=Base_Cenarios!$Q$3,Base_Cenarios!Z29,Base_Cenarios!AP29))))*12.1667</f>
        <v>0</v>
      </c>
      <c r="F73" s="112">
        <v>1</v>
      </c>
      <c r="G73" s="114">
        <f>IF($B$4=Base_Cenarios!$AW$5,Base_Cenarios!AX$5,(IF('Cenario_B.1.1'!$B$4=Base_Cenarios!$AW$6,Base_Cenarios!AX$6,Base_Cenarios!AX$7)))</f>
        <v>6.5949999999999995E-2</v>
      </c>
      <c r="H73" s="114">
        <f>IF($B$4=Base_Cenarios!$AW$5,Base_Cenarios!AY$5,(IF('Cenario_B.1.1'!$B$4=Base_Cenarios!$AW$6,Base_Cenarios!AY$6,Base_Cenarios!AY$7)))</f>
        <v>7.5842499999999993E-2</v>
      </c>
      <c r="I73" s="114">
        <f>IF($B$4=Base_Cenarios!$AW$5,Base_Cenarios!AZ$5,(IF('Cenario_B.1.1'!$B$4=Base_Cenarios!$AW$6,Base_Cenarios!AZ$6,Base_Cenarios!AZ$7)))</f>
        <v>8.7218874999999987E-2</v>
      </c>
      <c r="J73" s="114">
        <f>IF($B$4=Base_Cenarios!$AW$5,Base_Cenarios!BA$5,(IF('Cenario_B.1.1'!$B$4=Base_Cenarios!$AW$6,Base_Cenarios!BA$6,Base_Cenarios!BA$7)))</f>
        <v>0.10553483874999998</v>
      </c>
      <c r="K73" s="115">
        <f t="shared" si="42"/>
        <v>0</v>
      </c>
      <c r="L73" s="115">
        <f t="shared" si="42"/>
        <v>0</v>
      </c>
      <c r="M73" s="115">
        <f t="shared" si="42"/>
        <v>0</v>
      </c>
      <c r="N73" s="115">
        <f t="shared" si="42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IF($B$4=Base_Cenarios!$AW$5,Base_Cenarios!AX$5,(IF('Cenario_B.1.1'!$B$4=Base_Cenarios!$AW$6,Base_Cenarios!AX$6,Base_Cenarios!AX$7)))</f>
        <v>6.5949999999999995E-2</v>
      </c>
      <c r="T73" s="116">
        <f>IF($B$4=Base_Cenarios!$AW$5,Base_Cenarios!AY$5,(IF('Cenario_B.1.1'!$B$4=Base_Cenarios!$AW$6,Base_Cenarios!AY$6,Base_Cenarios!AY$7)))</f>
        <v>7.5842499999999993E-2</v>
      </c>
      <c r="U73" s="116">
        <f>IF($B$4=Base_Cenarios!$AW$5,Base_Cenarios!AZ$5,(IF('Cenario_B.1.1'!$B$4=Base_Cenarios!$AW$6,Base_Cenarios!AZ$6,Base_Cenarios!AZ$7)))</f>
        <v>8.7218874999999987E-2</v>
      </c>
      <c r="V73" s="116">
        <f>IF($B$4=Base_Cenarios!$AW$5,Base_Cenarios!BA$5,(IF('Cenario_B.1.1'!$B$4=Base_Cenarios!$AW$6,Base_Cenarios!BA$6,Base_Cenarios!BA$7)))</f>
        <v>0.10553483874999998</v>
      </c>
      <c r="W73" s="141">
        <f>(IF($B$3=Base_Cenarios!$A$3,Base_Cenarios!L29,(IF('Cenario_B.1.1'!$B$3=Base_Cenarios!$Q$3,Base_Cenarios!AB29,Base_Cenarios!AR29))))*12</f>
        <v>0</v>
      </c>
      <c r="X73" s="141">
        <f>(IF($B$3=Base_Cenarios!$A$3,Base_Cenarios!M29,(IF('Cenario_B.1.1'!$B$3=Base_Cenarios!$Q$3,Base_Cenarios!AC29,Base_Cenarios!AS29))))*12</f>
        <v>0</v>
      </c>
      <c r="Y73" s="141">
        <f>(IF($B$3=Base_Cenarios!$A$3,Base_Cenarios!N29,(IF('Cenario_B.1.1'!$B$3=Base_Cenarios!$Q$3,Base_Cenarios!AD29,Base_Cenarios!AT29))))*12</f>
        <v>0</v>
      </c>
      <c r="Z73" s="141">
        <f>(IF($B$3=Base_Cenarios!$A$3,Base_Cenarios!O29,(IF('Cenario_B.1.1'!$B$3=Base_Cenarios!$Q$3,Base_Cenarios!AE29,Base_Cenarios!AU29))))*12</f>
        <v>0</v>
      </c>
      <c r="AA73" s="150">
        <f>IF($B$4=Base_Cenarios!$AW$5,Base_Cenarios!AX$5,(IF('Cenario_B.1.1'!$B$4=Base_Cenarios!$AW$6,Base_Cenarios!AX$6,Base_Cenarios!AX$7)))</f>
        <v>6.5949999999999995E-2</v>
      </c>
      <c r="AB73" s="150">
        <f>IF($B$4=Base_Cenarios!$AW$5,Base_Cenarios!AY$5,(IF('Cenario_B.1.1'!$B$4=Base_Cenarios!$AW$6,Base_Cenarios!AY$6,Base_Cenarios!AY$7)))</f>
        <v>7.5842499999999993E-2</v>
      </c>
      <c r="AC73" s="150">
        <f>IF($B$4=Base_Cenarios!$AW$5,Base_Cenarios!AZ$5,(IF('Cenario_B.1.1'!$B$4=Base_Cenarios!$AW$6,Base_Cenarios!AZ$6,Base_Cenarios!AZ$7)))</f>
        <v>8.7218874999999987E-2</v>
      </c>
      <c r="AD73" s="150">
        <f>IF($B$4=Base_Cenarios!$AW$5,Base_Cenarios!BA$5,(IF('Cenario_B.1.1'!$B$4=Base_Cenarios!$AW$6,Base_Cenarios!BA$6,Base_Cenarios!BA$7)))</f>
        <v>0.10553483874999998</v>
      </c>
      <c r="AE73" s="149">
        <v>1</v>
      </c>
      <c r="AF73" s="118">
        <f t="shared" si="43"/>
        <v>0</v>
      </c>
      <c r="AG73" s="118">
        <f t="shared" si="43"/>
        <v>0</v>
      </c>
      <c r="AH73" s="118">
        <f t="shared" si="43"/>
        <v>0</v>
      </c>
      <c r="AI73" s="118">
        <f t="shared" si="43"/>
        <v>0</v>
      </c>
      <c r="AJ73" s="118">
        <f t="shared" si="44"/>
        <v>0</v>
      </c>
      <c r="AK73" s="118">
        <f t="shared" si="45"/>
        <v>0</v>
      </c>
      <c r="AL73" s="118">
        <f t="shared" si="46"/>
        <v>0</v>
      </c>
      <c r="AM73" s="118">
        <f t="shared" si="47"/>
        <v>0</v>
      </c>
      <c r="AN73" s="118">
        <f t="shared" ref="AN73:AN77" si="50">W73*AA73</f>
        <v>0</v>
      </c>
      <c r="AO73" s="118">
        <f t="shared" ref="AO73:AO77" si="51">X73*AB73</f>
        <v>0</v>
      </c>
      <c r="AP73" s="118">
        <f t="shared" ref="AP73:AP77" si="52">Y73*AC73</f>
        <v>0</v>
      </c>
      <c r="AQ73" s="118">
        <f t="shared" ref="AQ73:AQ77" si="53">Z73*AD73</f>
        <v>0</v>
      </c>
      <c r="AR73" s="118">
        <f t="shared" si="49"/>
        <v>0</v>
      </c>
      <c r="AS73" s="118">
        <f t="shared" si="49"/>
        <v>0</v>
      </c>
      <c r="AT73" s="118">
        <f t="shared" si="49"/>
        <v>0</v>
      </c>
      <c r="AU73" s="118">
        <f t="shared" si="49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(IF($B$3=Base_Cenarios!$A$3,Base_Cenarios!G30,(IF('Cenario_B.1.1'!$B$3=Base_Cenarios!$Q$3,Base_Cenarios!W30,Base_Cenarios!AM30))))*12.1667</f>
        <v>0</v>
      </c>
      <c r="C74" s="111">
        <f>(IF($B$3=Base_Cenarios!$A$3,Base_Cenarios!H30,(IF('Cenario_B.1.1'!$B$3=Base_Cenarios!$Q$3,Base_Cenarios!X30,Base_Cenarios!AN30))))*12.1667</f>
        <v>0</v>
      </c>
      <c r="D74" s="111">
        <f>(IF($B$3=Base_Cenarios!$A$3,Base_Cenarios!I30,(IF('Cenario_B.1.1'!$B$3=Base_Cenarios!$Q$3,Base_Cenarios!Y30,Base_Cenarios!AO30))))*12.1667</f>
        <v>0</v>
      </c>
      <c r="E74" s="111">
        <f>(IF($B$3=Base_Cenarios!$A$3,Base_Cenarios!J30,(IF('Cenario_B.1.1'!$B$3=Base_Cenarios!$Q$3,Base_Cenarios!Z30,Base_Cenarios!AP30))))*12.1667</f>
        <v>0</v>
      </c>
      <c r="F74" s="112">
        <v>1</v>
      </c>
      <c r="G74" s="114">
        <f>IF($B$4=Base_Cenarios!$AW$5,Base_Cenarios!AX$5,(IF('Cenario_B.1.1'!$B$4=Base_Cenarios!$AW$6,Base_Cenarios!AX$6,Base_Cenarios!AX$7)))</f>
        <v>6.5949999999999995E-2</v>
      </c>
      <c r="H74" s="114">
        <f>IF($B$4=Base_Cenarios!$AW$5,Base_Cenarios!AY$5,(IF('Cenario_B.1.1'!$B$4=Base_Cenarios!$AW$6,Base_Cenarios!AY$6,Base_Cenarios!AY$7)))</f>
        <v>7.5842499999999993E-2</v>
      </c>
      <c r="I74" s="114">
        <f>IF($B$4=Base_Cenarios!$AW$5,Base_Cenarios!AZ$5,(IF('Cenario_B.1.1'!$B$4=Base_Cenarios!$AW$6,Base_Cenarios!AZ$6,Base_Cenarios!AZ$7)))</f>
        <v>8.7218874999999987E-2</v>
      </c>
      <c r="J74" s="114">
        <f>IF($B$4=Base_Cenarios!$AW$5,Base_Cenarios!BA$5,(IF('Cenario_B.1.1'!$B$4=Base_Cenarios!$AW$6,Base_Cenarios!BA$6,Base_Cenarios!BA$7)))</f>
        <v>0.10553483874999998</v>
      </c>
      <c r="K74" s="115">
        <f t="shared" si="42"/>
        <v>0</v>
      </c>
      <c r="L74" s="115">
        <f t="shared" si="42"/>
        <v>0</v>
      </c>
      <c r="M74" s="115">
        <f t="shared" si="42"/>
        <v>0</v>
      </c>
      <c r="N74" s="115">
        <f t="shared" si="42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IF($B$4=Base_Cenarios!$AW$5,Base_Cenarios!AX$5,(IF('Cenario_B.1.1'!$B$4=Base_Cenarios!$AW$6,Base_Cenarios!AX$6,Base_Cenarios!AX$7)))</f>
        <v>6.5949999999999995E-2</v>
      </c>
      <c r="T74" s="116">
        <f>IF($B$4=Base_Cenarios!$AW$5,Base_Cenarios!AY$5,(IF('Cenario_B.1.1'!$B$4=Base_Cenarios!$AW$6,Base_Cenarios!AY$6,Base_Cenarios!AY$7)))</f>
        <v>7.5842499999999993E-2</v>
      </c>
      <c r="U74" s="116">
        <f>IF($B$4=Base_Cenarios!$AW$5,Base_Cenarios!AZ$5,(IF('Cenario_B.1.1'!$B$4=Base_Cenarios!$AW$6,Base_Cenarios!AZ$6,Base_Cenarios!AZ$7)))</f>
        <v>8.7218874999999987E-2</v>
      </c>
      <c r="V74" s="116">
        <f>IF($B$4=Base_Cenarios!$AW$5,Base_Cenarios!BA$5,(IF('Cenario_B.1.1'!$B$4=Base_Cenarios!$AW$6,Base_Cenarios!BA$6,Base_Cenarios!BA$7)))</f>
        <v>0.10553483874999998</v>
      </c>
      <c r="W74" s="141">
        <f>(IF($B$3=Base_Cenarios!$A$3,Base_Cenarios!L30,(IF('Cenario_B.1.1'!$B$3=Base_Cenarios!$Q$3,Base_Cenarios!AB30,Base_Cenarios!AR30))))*12</f>
        <v>0</v>
      </c>
      <c r="X74" s="141">
        <f>(IF($B$3=Base_Cenarios!$A$3,Base_Cenarios!M30,(IF('Cenario_B.1.1'!$B$3=Base_Cenarios!$Q$3,Base_Cenarios!AC30,Base_Cenarios!AS30))))*12</f>
        <v>0</v>
      </c>
      <c r="Y74" s="141">
        <f>(IF($B$3=Base_Cenarios!$A$3,Base_Cenarios!N30,(IF('Cenario_B.1.1'!$B$3=Base_Cenarios!$Q$3,Base_Cenarios!AD30,Base_Cenarios!AT30))))*12</f>
        <v>0</v>
      </c>
      <c r="Z74" s="141">
        <f>(IF($B$3=Base_Cenarios!$A$3,Base_Cenarios!O30,(IF('Cenario_B.1.1'!$B$3=Base_Cenarios!$Q$3,Base_Cenarios!AE30,Base_Cenarios!AU30))))*12</f>
        <v>0</v>
      </c>
      <c r="AA74" s="150">
        <f>IF($B$4=Base_Cenarios!$AW$5,Base_Cenarios!AX$5,(IF('Cenario_B.1.1'!$B$4=Base_Cenarios!$AW$6,Base_Cenarios!AX$6,Base_Cenarios!AX$7)))</f>
        <v>6.5949999999999995E-2</v>
      </c>
      <c r="AB74" s="150">
        <f>IF($B$4=Base_Cenarios!$AW$5,Base_Cenarios!AY$5,(IF('Cenario_B.1.1'!$B$4=Base_Cenarios!$AW$6,Base_Cenarios!AY$6,Base_Cenarios!AY$7)))</f>
        <v>7.5842499999999993E-2</v>
      </c>
      <c r="AC74" s="150">
        <f>IF($B$4=Base_Cenarios!$AW$5,Base_Cenarios!AZ$5,(IF('Cenario_B.1.1'!$B$4=Base_Cenarios!$AW$6,Base_Cenarios!AZ$6,Base_Cenarios!AZ$7)))</f>
        <v>8.7218874999999987E-2</v>
      </c>
      <c r="AD74" s="150">
        <f>IF($B$4=Base_Cenarios!$AW$5,Base_Cenarios!BA$5,(IF('Cenario_B.1.1'!$B$4=Base_Cenarios!$AW$6,Base_Cenarios!BA$6,Base_Cenarios!BA$7)))</f>
        <v>0.10553483874999998</v>
      </c>
      <c r="AE74" s="149">
        <v>1</v>
      </c>
      <c r="AF74" s="118">
        <f t="shared" si="43"/>
        <v>0</v>
      </c>
      <c r="AG74" s="118">
        <f t="shared" si="43"/>
        <v>0</v>
      </c>
      <c r="AH74" s="118">
        <f t="shared" si="43"/>
        <v>0</v>
      </c>
      <c r="AI74" s="118">
        <f t="shared" si="43"/>
        <v>0</v>
      </c>
      <c r="AJ74" s="118">
        <f t="shared" si="44"/>
        <v>0</v>
      </c>
      <c r="AK74" s="118">
        <f t="shared" si="45"/>
        <v>0</v>
      </c>
      <c r="AL74" s="118">
        <f t="shared" si="46"/>
        <v>0</v>
      </c>
      <c r="AM74" s="118">
        <f t="shared" si="47"/>
        <v>0</v>
      </c>
      <c r="AN74" s="118">
        <f t="shared" si="50"/>
        <v>0</v>
      </c>
      <c r="AO74" s="118">
        <f t="shared" si="51"/>
        <v>0</v>
      </c>
      <c r="AP74" s="118">
        <f t="shared" si="52"/>
        <v>0</v>
      </c>
      <c r="AQ74" s="118">
        <f t="shared" si="53"/>
        <v>0</v>
      </c>
      <c r="AR74" s="118">
        <f t="shared" si="49"/>
        <v>0</v>
      </c>
      <c r="AS74" s="118">
        <f t="shared" si="49"/>
        <v>0</v>
      </c>
      <c r="AT74" s="118">
        <f t="shared" si="49"/>
        <v>0</v>
      </c>
      <c r="AU74" s="118">
        <f t="shared" si="49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(IF($B$3=Base_Cenarios!$A$3,Base_Cenarios!G31,(IF('Cenario_B.1.1'!$B$3=Base_Cenarios!$Q$3,Base_Cenarios!W31,Base_Cenarios!AM31))))*12.1667</f>
        <v>7424624.1413802747</v>
      </c>
      <c r="C75" s="111">
        <f>(IF($B$3=Base_Cenarios!$A$3,Base_Cenarios!H31,(IF('Cenario_B.1.1'!$B$3=Base_Cenarios!$Q$3,Base_Cenarios!X31,Base_Cenarios!AN31))))*12.1667</f>
        <v>7498870.3827940766</v>
      </c>
      <c r="D75" s="111">
        <f>(IF($B$3=Base_Cenarios!$A$3,Base_Cenarios!I31,(IF('Cenario_B.1.1'!$B$3=Base_Cenarios!$Q$3,Base_Cenarios!Y31,Base_Cenarios!AO31))))*12.1667</f>
        <v>7573859.0866220184</v>
      </c>
      <c r="E75" s="111">
        <f>(IF($B$3=Base_Cenarios!$A$3,Base_Cenarios!J31,(IF('Cenario_B.1.1'!$B$3=Base_Cenarios!$Q$3,Base_Cenarios!Z31,Base_Cenarios!AP31))))*12.1667</f>
        <v>8255506.404418</v>
      </c>
      <c r="F75" s="112">
        <v>1</v>
      </c>
      <c r="G75" s="114">
        <f>IF($B$4=Base_Cenarios!$AW$5,Base_Cenarios!AX$5,(IF('Cenario_B.1.1'!$B$4=Base_Cenarios!$AW$6,Base_Cenarios!AX$6,Base_Cenarios!AX$7)))</f>
        <v>6.5949999999999995E-2</v>
      </c>
      <c r="H75" s="114">
        <f>IF($B$4=Base_Cenarios!$AW$5,Base_Cenarios!AY$5,(IF('Cenario_B.1.1'!$B$4=Base_Cenarios!$AW$6,Base_Cenarios!AY$6,Base_Cenarios!AY$7)))</f>
        <v>7.5842499999999993E-2</v>
      </c>
      <c r="I75" s="114">
        <f>IF($B$4=Base_Cenarios!$AW$5,Base_Cenarios!AZ$5,(IF('Cenario_B.1.1'!$B$4=Base_Cenarios!$AW$6,Base_Cenarios!AZ$6,Base_Cenarios!AZ$7)))</f>
        <v>8.7218874999999987E-2</v>
      </c>
      <c r="J75" s="114">
        <f>IF($B$4=Base_Cenarios!$AW$5,Base_Cenarios!BA$5,(IF('Cenario_B.1.1'!$B$4=Base_Cenarios!$AW$6,Base_Cenarios!BA$6,Base_Cenarios!BA$7)))</f>
        <v>0.10553483874999998</v>
      </c>
      <c r="K75" s="115">
        <f t="shared" si="42"/>
        <v>7424624.1413802747</v>
      </c>
      <c r="L75" s="115">
        <f t="shared" si="42"/>
        <v>7498870.3827940766</v>
      </c>
      <c r="M75" s="115">
        <f t="shared" si="42"/>
        <v>7573859.0866220184</v>
      </c>
      <c r="N75" s="115">
        <f t="shared" si="42"/>
        <v>8255506.404418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IF($B$4=Base_Cenarios!$AW$5,Base_Cenarios!AX$5,(IF('Cenario_B.1.1'!$B$4=Base_Cenarios!$AW$6,Base_Cenarios!AX$6,Base_Cenarios!AX$7)))</f>
        <v>6.5949999999999995E-2</v>
      </c>
      <c r="T75" s="116">
        <f>IF($B$4=Base_Cenarios!$AW$5,Base_Cenarios!AY$5,(IF('Cenario_B.1.1'!$B$4=Base_Cenarios!$AW$6,Base_Cenarios!AY$6,Base_Cenarios!AY$7)))</f>
        <v>7.5842499999999993E-2</v>
      </c>
      <c r="U75" s="116">
        <f>IF($B$4=Base_Cenarios!$AW$5,Base_Cenarios!AZ$5,(IF('Cenario_B.1.1'!$B$4=Base_Cenarios!$AW$6,Base_Cenarios!AZ$6,Base_Cenarios!AZ$7)))</f>
        <v>8.7218874999999987E-2</v>
      </c>
      <c r="V75" s="116">
        <f>IF($B$4=Base_Cenarios!$AW$5,Base_Cenarios!BA$5,(IF('Cenario_B.1.1'!$B$4=Base_Cenarios!$AW$6,Base_Cenarios!BA$6,Base_Cenarios!BA$7)))</f>
        <v>0.10553483874999998</v>
      </c>
      <c r="W75" s="141">
        <f>(IF($B$3=Base_Cenarios!$A$3,Base_Cenarios!L31,(IF('Cenario_B.1.1'!$B$3=Base_Cenarios!$Q$3,Base_Cenarios!AB31,Base_Cenarios!AR31))))*12</f>
        <v>14469.495583561642</v>
      </c>
      <c r="X75" s="141">
        <f>(IF($B$3=Base_Cenarios!$A$3,Base_Cenarios!M31,(IF('Cenario_B.1.1'!$B$3=Base_Cenarios!$Q$3,Base_Cenarios!AC31,Base_Cenarios!AS31))))*12</f>
        <v>15337.665318575342</v>
      </c>
      <c r="Y75" s="141">
        <f>(IF($B$3=Base_Cenarios!$A$3,Base_Cenarios!N31,(IF('Cenario_B.1.1'!$B$3=Base_Cenarios!$Q$3,Base_Cenarios!AD31,Base_Cenarios!AT31))))*12</f>
        <v>16257.92523768986</v>
      </c>
      <c r="Z75" s="141">
        <f>(IF($B$3=Base_Cenarios!$A$3,Base_Cenarios!O31,(IF('Cenario_B.1.1'!$B$3=Base_Cenarios!$Q$3,Base_Cenarios!AE31,Base_Cenarios!AU31))))*12</f>
        <v>18534.034770966442</v>
      </c>
      <c r="AA75" s="150">
        <f>IF($B$4=Base_Cenarios!$AW$5,Base_Cenarios!AX$5,(IF('Cenario_B.1.1'!$B$4=Base_Cenarios!$AW$6,Base_Cenarios!AX$6,Base_Cenarios!AX$7)))</f>
        <v>6.5949999999999995E-2</v>
      </c>
      <c r="AB75" s="150">
        <f>IF($B$4=Base_Cenarios!$AW$5,Base_Cenarios!AY$5,(IF('Cenario_B.1.1'!$B$4=Base_Cenarios!$AW$6,Base_Cenarios!AY$6,Base_Cenarios!AY$7)))</f>
        <v>7.5842499999999993E-2</v>
      </c>
      <c r="AC75" s="150">
        <f>IF($B$4=Base_Cenarios!$AW$5,Base_Cenarios!AZ$5,(IF('Cenario_B.1.1'!$B$4=Base_Cenarios!$AW$6,Base_Cenarios!AZ$6,Base_Cenarios!AZ$7)))</f>
        <v>8.7218874999999987E-2</v>
      </c>
      <c r="AD75" s="150">
        <f>IF($B$4=Base_Cenarios!$AW$5,Base_Cenarios!BA$5,(IF('Cenario_B.1.1'!$B$4=Base_Cenarios!$AW$6,Base_Cenarios!BA$6,Base_Cenarios!BA$7)))</f>
        <v>0.10553483874999998</v>
      </c>
      <c r="AE75" s="149">
        <v>1</v>
      </c>
      <c r="AF75" s="118">
        <f t="shared" si="43"/>
        <v>489653.96212402906</v>
      </c>
      <c r="AG75" s="118">
        <f t="shared" si="43"/>
        <v>568733.07700705971</v>
      </c>
      <c r="AH75" s="118">
        <f t="shared" si="43"/>
        <v>660583.46894369985</v>
      </c>
      <c r="AI75" s="118">
        <f t="shared" si="43"/>
        <v>871243.53718984581</v>
      </c>
      <c r="AJ75" s="118">
        <f>IF(K75&gt;0,(K75-O75)*S75*(B75/K75),0)</f>
        <v>489653.96212402906</v>
      </c>
      <c r="AK75" s="118">
        <f t="shared" si="45"/>
        <v>568733.07700705971</v>
      </c>
      <c r="AL75" s="118">
        <f t="shared" si="46"/>
        <v>660583.46894369985</v>
      </c>
      <c r="AM75" s="118">
        <f t="shared" si="47"/>
        <v>871243.53718984581</v>
      </c>
      <c r="AN75" s="118">
        <f t="shared" si="50"/>
        <v>954.26323373589025</v>
      </c>
      <c r="AO75" s="118">
        <f t="shared" si="51"/>
        <v>1163.2468819240503</v>
      </c>
      <c r="AP75" s="118">
        <f t="shared" si="52"/>
        <v>1417.9979490654171</v>
      </c>
      <c r="AQ75" s="118">
        <f t="shared" si="53"/>
        <v>1955.9863709408364</v>
      </c>
      <c r="AR75" s="118">
        <f t="shared" si="49"/>
        <v>980262.18748179404</v>
      </c>
      <c r="AS75" s="118">
        <f t="shared" si="49"/>
        <v>1138629.4008960435</v>
      </c>
      <c r="AT75" s="118">
        <f t="shared" si="49"/>
        <v>1322584.9358364651</v>
      </c>
      <c r="AU75" s="118">
        <f t="shared" si="49"/>
        <v>1744443.0607506325</v>
      </c>
      <c r="AV75" s="2"/>
      <c r="AW75" s="2"/>
    </row>
    <row r="76" spans="1:53">
      <c r="A76" s="87" t="s">
        <v>15</v>
      </c>
      <c r="B76" s="111">
        <f>(IF($B$3=Base_Cenarios!$A$3,Base_Cenarios!G32,(IF('Cenario_B.1.1'!$B$3=Base_Cenarios!$Q$3,Base_Cenarios!W32,Base_Cenarios!AM32))))*12.1667</f>
        <v>0</v>
      </c>
      <c r="C76" s="111">
        <f>(IF($B$3=Base_Cenarios!$A$3,Base_Cenarios!H32,(IF('Cenario_B.1.1'!$B$3=Base_Cenarios!$Q$3,Base_Cenarios!X32,Base_Cenarios!AN32))))*12.1667</f>
        <v>0</v>
      </c>
      <c r="D76" s="111">
        <f>(IF($B$3=Base_Cenarios!$A$3,Base_Cenarios!I32,(IF('Cenario_B.1.1'!$B$3=Base_Cenarios!$Q$3,Base_Cenarios!Y32,Base_Cenarios!AO32))))*12.1667</f>
        <v>0</v>
      </c>
      <c r="E76" s="111">
        <f>(IF($B$3=Base_Cenarios!$A$3,Base_Cenarios!J32,(IF('Cenario_B.1.1'!$B$3=Base_Cenarios!$Q$3,Base_Cenarios!Z32,Base_Cenarios!AP32))))*12.1667</f>
        <v>0</v>
      </c>
      <c r="F76" s="112">
        <v>1</v>
      </c>
      <c r="G76" s="114">
        <f>IF($B$4=Base_Cenarios!$AW$5,Base_Cenarios!AX$5,(IF('Cenario_B.1.1'!$B$4=Base_Cenarios!$AW$6,Base_Cenarios!AX$6,Base_Cenarios!AX$7)))</f>
        <v>6.5949999999999995E-2</v>
      </c>
      <c r="H76" s="114">
        <f>IF($B$4=Base_Cenarios!$AW$5,Base_Cenarios!AY$5,(IF('Cenario_B.1.1'!$B$4=Base_Cenarios!$AW$6,Base_Cenarios!AY$6,Base_Cenarios!AY$7)))</f>
        <v>7.5842499999999993E-2</v>
      </c>
      <c r="I76" s="114">
        <f>IF($B$4=Base_Cenarios!$AW$5,Base_Cenarios!AZ$5,(IF('Cenario_B.1.1'!$B$4=Base_Cenarios!$AW$6,Base_Cenarios!AZ$6,Base_Cenarios!AZ$7)))</f>
        <v>8.7218874999999987E-2</v>
      </c>
      <c r="J76" s="114">
        <f>IF($B$4=Base_Cenarios!$AW$5,Base_Cenarios!BA$5,(IF('Cenario_B.1.1'!$B$4=Base_Cenarios!$AW$6,Base_Cenarios!BA$6,Base_Cenarios!BA$7)))</f>
        <v>0.10553483874999998</v>
      </c>
      <c r="K76" s="115">
        <f t="shared" si="42"/>
        <v>0</v>
      </c>
      <c r="L76" s="115">
        <f t="shared" si="42"/>
        <v>0</v>
      </c>
      <c r="M76" s="115">
        <f t="shared" si="42"/>
        <v>0</v>
      </c>
      <c r="N76" s="115">
        <f t="shared" si="42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IF($B$4=Base_Cenarios!$AW$5,Base_Cenarios!AX$5,(IF('Cenario_B.1.1'!$B$4=Base_Cenarios!$AW$6,Base_Cenarios!AX$6,Base_Cenarios!AX$7)))</f>
        <v>6.5949999999999995E-2</v>
      </c>
      <c r="T76" s="116">
        <f>IF($B$4=Base_Cenarios!$AW$5,Base_Cenarios!AY$5,(IF('Cenario_B.1.1'!$B$4=Base_Cenarios!$AW$6,Base_Cenarios!AY$6,Base_Cenarios!AY$7)))</f>
        <v>7.5842499999999993E-2</v>
      </c>
      <c r="U76" s="116">
        <f>IF($B$4=Base_Cenarios!$AW$5,Base_Cenarios!AZ$5,(IF('Cenario_B.1.1'!$B$4=Base_Cenarios!$AW$6,Base_Cenarios!AZ$6,Base_Cenarios!AZ$7)))</f>
        <v>8.7218874999999987E-2</v>
      </c>
      <c r="V76" s="116">
        <f>IF($B$4=Base_Cenarios!$AW$5,Base_Cenarios!BA$5,(IF('Cenario_B.1.1'!$B$4=Base_Cenarios!$AW$6,Base_Cenarios!BA$6,Base_Cenarios!BA$7)))</f>
        <v>0.10553483874999998</v>
      </c>
      <c r="W76" s="141">
        <f>(IF($B$3=Base_Cenarios!$A$3,Base_Cenarios!L32,(IF('Cenario_B.1.1'!$B$3=Base_Cenarios!$Q$3,Base_Cenarios!AB32,Base_Cenarios!AR32))))*12</f>
        <v>0</v>
      </c>
      <c r="X76" s="141">
        <f>(IF($B$3=Base_Cenarios!$A$3,Base_Cenarios!M32,(IF('Cenario_B.1.1'!$B$3=Base_Cenarios!$Q$3,Base_Cenarios!AC32,Base_Cenarios!AS32))))*12</f>
        <v>0</v>
      </c>
      <c r="Y76" s="141">
        <f>(IF($B$3=Base_Cenarios!$A$3,Base_Cenarios!N32,(IF('Cenario_B.1.1'!$B$3=Base_Cenarios!$Q$3,Base_Cenarios!AD32,Base_Cenarios!AT32))))*12</f>
        <v>0</v>
      </c>
      <c r="Z76" s="141">
        <f>(IF($B$3=Base_Cenarios!$A$3,Base_Cenarios!O32,(IF('Cenario_B.1.1'!$B$3=Base_Cenarios!$Q$3,Base_Cenarios!AE32,Base_Cenarios!AU32))))*12</f>
        <v>0</v>
      </c>
      <c r="AA76" s="150">
        <f>IF($B$4=Base_Cenarios!$AW$5,Base_Cenarios!AX$5,(IF('Cenario_B.1.1'!$B$4=Base_Cenarios!$AW$6,Base_Cenarios!AX$6,Base_Cenarios!AX$7)))</f>
        <v>6.5949999999999995E-2</v>
      </c>
      <c r="AB76" s="150">
        <f>IF($B$4=Base_Cenarios!$AW$5,Base_Cenarios!AY$5,(IF('Cenario_B.1.1'!$B$4=Base_Cenarios!$AW$6,Base_Cenarios!AY$6,Base_Cenarios!AY$7)))</f>
        <v>7.5842499999999993E-2</v>
      </c>
      <c r="AC76" s="150">
        <f>IF($B$4=Base_Cenarios!$AW$5,Base_Cenarios!AZ$5,(IF('Cenario_B.1.1'!$B$4=Base_Cenarios!$AW$6,Base_Cenarios!AZ$6,Base_Cenarios!AZ$7)))</f>
        <v>8.7218874999999987E-2</v>
      </c>
      <c r="AD76" s="150">
        <f>IF($B$4=Base_Cenarios!$AW$5,Base_Cenarios!BA$5,(IF('Cenario_B.1.1'!$B$4=Base_Cenarios!$AW$6,Base_Cenarios!BA$6,Base_Cenarios!BA$7)))</f>
        <v>0.10553483874999998</v>
      </c>
      <c r="AE76" s="149">
        <v>1</v>
      </c>
      <c r="AF76" s="118">
        <f t="shared" si="43"/>
        <v>0</v>
      </c>
      <c r="AG76" s="118">
        <f t="shared" si="43"/>
        <v>0</v>
      </c>
      <c r="AH76" s="118">
        <f t="shared" si="43"/>
        <v>0</v>
      </c>
      <c r="AI76" s="118">
        <f t="shared" si="43"/>
        <v>0</v>
      </c>
      <c r="AJ76" s="118">
        <f t="shared" si="44"/>
        <v>0</v>
      </c>
      <c r="AK76" s="118">
        <f t="shared" si="45"/>
        <v>0</v>
      </c>
      <c r="AL76" s="118">
        <f t="shared" si="46"/>
        <v>0</v>
      </c>
      <c r="AM76" s="118">
        <f t="shared" si="47"/>
        <v>0</v>
      </c>
      <c r="AN76" s="118">
        <f t="shared" si="50"/>
        <v>0</v>
      </c>
      <c r="AO76" s="118">
        <f t="shared" si="51"/>
        <v>0</v>
      </c>
      <c r="AP76" s="118">
        <f t="shared" si="52"/>
        <v>0</v>
      </c>
      <c r="AQ76" s="118">
        <f t="shared" si="53"/>
        <v>0</v>
      </c>
      <c r="AR76" s="118">
        <f t="shared" si="49"/>
        <v>0</v>
      </c>
      <c r="AS76" s="118">
        <f t="shared" si="49"/>
        <v>0</v>
      </c>
      <c r="AT76" s="118">
        <f t="shared" si="49"/>
        <v>0</v>
      </c>
      <c r="AU76" s="118">
        <f t="shared" si="49"/>
        <v>0</v>
      </c>
      <c r="AV76" s="2"/>
      <c r="AW76" s="2"/>
    </row>
    <row r="77" spans="1:53">
      <c r="A77" s="87" t="s">
        <v>16</v>
      </c>
      <c r="B77" s="111">
        <f>(IF($B$3=Base_Cenarios!$A$3,Base_Cenarios!G33,(IF('Cenario_B.1.1'!$B$3=Base_Cenarios!$Q$3,Base_Cenarios!W33,Base_Cenarios!AM33))))*12.1667</f>
        <v>19732.854062465747</v>
      </c>
      <c r="C77" s="111">
        <f>(IF($B$3=Base_Cenarios!$A$3,Base_Cenarios!H33,(IF('Cenario_B.1.1'!$B$3=Base_Cenarios!$Q$3,Base_Cenarios!X33,Base_Cenarios!AN33))))*12.1667</f>
        <v>20319.853320316681</v>
      </c>
      <c r="D77" s="111">
        <f>(IF($B$3=Base_Cenarios!$A$3,Base_Cenarios!I33,(IF('Cenario_B.1.1'!$B$3=Base_Cenarios!$Q$3,Base_Cenarios!Y33,Base_Cenarios!AO33))))*12.1667</f>
        <v>20620.870967876981</v>
      </c>
      <c r="E77" s="111">
        <f>(IF($B$3=Base_Cenarios!$A$3,Base_Cenarios!J33,(IF('Cenario_B.1.1'!$B$3=Base_Cenarios!$Q$3,Base_Cenarios!Z33,Base_Cenarios!AP33))))*12.1667</f>
        <v>21665.026401431456</v>
      </c>
      <c r="F77" s="112">
        <v>1</v>
      </c>
      <c r="G77" s="114">
        <f>IF($B$4=Base_Cenarios!$AW$5,Base_Cenarios!AX$5,(IF('Cenario_B.1.1'!$B$4=Base_Cenarios!$AW$6,Base_Cenarios!AX$6,Base_Cenarios!AX$7)))</f>
        <v>6.5949999999999995E-2</v>
      </c>
      <c r="H77" s="114">
        <f>IF($B$4=Base_Cenarios!$AW$5,Base_Cenarios!AY$5,(IF('Cenario_B.1.1'!$B$4=Base_Cenarios!$AW$6,Base_Cenarios!AY$6,Base_Cenarios!AY$7)))</f>
        <v>7.5842499999999993E-2</v>
      </c>
      <c r="I77" s="114">
        <f>IF($B$4=Base_Cenarios!$AW$5,Base_Cenarios!AZ$5,(IF('Cenario_B.1.1'!$B$4=Base_Cenarios!$AW$6,Base_Cenarios!AZ$6,Base_Cenarios!AZ$7)))</f>
        <v>8.7218874999999987E-2</v>
      </c>
      <c r="J77" s="114">
        <f>IF($B$4=Base_Cenarios!$AW$5,Base_Cenarios!BA$5,(IF('Cenario_B.1.1'!$B$4=Base_Cenarios!$AW$6,Base_Cenarios!BA$6,Base_Cenarios!BA$7)))</f>
        <v>0.10553483874999998</v>
      </c>
      <c r="K77" s="115">
        <f t="shared" si="42"/>
        <v>19732.854062465747</v>
      </c>
      <c r="L77" s="115">
        <f t="shared" si="42"/>
        <v>20319.853320316681</v>
      </c>
      <c r="M77" s="115">
        <f t="shared" si="42"/>
        <v>20620.870967876981</v>
      </c>
      <c r="N77" s="115">
        <f t="shared" si="42"/>
        <v>21665.026401431456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IF($B$4=Base_Cenarios!$AW$5,Base_Cenarios!AX$5,(IF('Cenario_B.1.1'!$B$4=Base_Cenarios!$AW$6,Base_Cenarios!AX$6,Base_Cenarios!AX$7)))</f>
        <v>6.5949999999999995E-2</v>
      </c>
      <c r="T77" s="116">
        <f>IF($B$4=Base_Cenarios!$AW$5,Base_Cenarios!AY$5,(IF('Cenario_B.1.1'!$B$4=Base_Cenarios!$AW$6,Base_Cenarios!AY$6,Base_Cenarios!AY$7)))</f>
        <v>7.5842499999999993E-2</v>
      </c>
      <c r="U77" s="116">
        <f>IF($B$4=Base_Cenarios!$AW$5,Base_Cenarios!AZ$5,(IF('Cenario_B.1.1'!$B$4=Base_Cenarios!$AW$6,Base_Cenarios!AZ$6,Base_Cenarios!AZ$7)))</f>
        <v>8.7218874999999987E-2</v>
      </c>
      <c r="V77" s="116">
        <f>IF($B$4=Base_Cenarios!$AW$5,Base_Cenarios!BA$5,(IF('Cenario_B.1.1'!$B$4=Base_Cenarios!$AW$6,Base_Cenarios!BA$6,Base_Cenarios!BA$7)))</f>
        <v>0.10553483874999998</v>
      </c>
      <c r="W77" s="141">
        <f>(IF($B$3=Base_Cenarios!$A$3,Base_Cenarios!L33,(IF('Cenario_B.1.1'!$B$3=Base_Cenarios!$Q$3,Base_Cenarios!AB33,Base_Cenarios!AR33))))*12</f>
        <v>0</v>
      </c>
      <c r="X77" s="141">
        <f>(IF($B$3=Base_Cenarios!$A$3,Base_Cenarios!M33,(IF('Cenario_B.1.1'!$B$3=Base_Cenarios!$Q$3,Base_Cenarios!AC33,Base_Cenarios!AS33))))*12</f>
        <v>0</v>
      </c>
      <c r="Y77" s="141">
        <f>(IF($B$3=Base_Cenarios!$A$3,Base_Cenarios!N33,(IF('Cenario_B.1.1'!$B$3=Base_Cenarios!$Q$3,Base_Cenarios!AD33,Base_Cenarios!AT33))))*12</f>
        <v>0</v>
      </c>
      <c r="Z77" s="141">
        <f>(IF($B$3=Base_Cenarios!$A$3,Base_Cenarios!O33,(IF('Cenario_B.1.1'!$B$3=Base_Cenarios!$Q$3,Base_Cenarios!AE33,Base_Cenarios!AU33))))*12</f>
        <v>0</v>
      </c>
      <c r="AA77" s="150">
        <f>IF($B$4=Base_Cenarios!$AW$5,Base_Cenarios!AX$5,(IF('Cenario_B.1.1'!$B$4=Base_Cenarios!$AW$6,Base_Cenarios!AX$6,Base_Cenarios!AX$7)))</f>
        <v>6.5949999999999995E-2</v>
      </c>
      <c r="AB77" s="150">
        <f>IF($B$4=Base_Cenarios!$AW$5,Base_Cenarios!AY$5,(IF('Cenario_B.1.1'!$B$4=Base_Cenarios!$AW$6,Base_Cenarios!AY$6,Base_Cenarios!AY$7)))</f>
        <v>7.5842499999999993E-2</v>
      </c>
      <c r="AC77" s="150">
        <f>IF($B$4=Base_Cenarios!$AW$5,Base_Cenarios!AZ$5,(IF('Cenario_B.1.1'!$B$4=Base_Cenarios!$AW$6,Base_Cenarios!AZ$6,Base_Cenarios!AZ$7)))</f>
        <v>8.7218874999999987E-2</v>
      </c>
      <c r="AD77" s="150">
        <f>IF($B$4=Base_Cenarios!$AW$5,Base_Cenarios!BA$5,(IF('Cenario_B.1.1'!$B$4=Base_Cenarios!$AW$6,Base_Cenarios!BA$6,Base_Cenarios!BA$7)))</f>
        <v>0.10553483874999998</v>
      </c>
      <c r="AE77" s="149">
        <v>1</v>
      </c>
      <c r="AF77" s="118">
        <f t="shared" si="43"/>
        <v>1301.381725419616</v>
      </c>
      <c r="AG77" s="118">
        <f t="shared" si="43"/>
        <v>1541.1084754461178</v>
      </c>
      <c r="AH77" s="118">
        <f t="shared" si="43"/>
        <v>1798.5291673383911</v>
      </c>
      <c r="AI77" s="118">
        <f t="shared" si="43"/>
        <v>2286.4150677895614</v>
      </c>
      <c r="AJ77" s="118">
        <f t="shared" si="44"/>
        <v>1301.381725419616</v>
      </c>
      <c r="AK77" s="118">
        <f t="shared" si="45"/>
        <v>1541.1084754461178</v>
      </c>
      <c r="AL77" s="118">
        <f t="shared" si="46"/>
        <v>1798.5291673383911</v>
      </c>
      <c r="AM77" s="118">
        <f t="shared" si="47"/>
        <v>2286.4150677895614</v>
      </c>
      <c r="AN77" s="118">
        <f t="shared" si="50"/>
        <v>0</v>
      </c>
      <c r="AO77" s="118">
        <f t="shared" si="51"/>
        <v>0</v>
      </c>
      <c r="AP77" s="118">
        <f t="shared" si="52"/>
        <v>0</v>
      </c>
      <c r="AQ77" s="118">
        <f t="shared" si="53"/>
        <v>0</v>
      </c>
      <c r="AR77" s="118">
        <f t="shared" si="49"/>
        <v>2602.7634508392321</v>
      </c>
      <c r="AS77" s="118">
        <f t="shared" si="49"/>
        <v>3082.2169508922357</v>
      </c>
      <c r="AT77" s="118">
        <f t="shared" si="49"/>
        <v>3597.0583346767821</v>
      </c>
      <c r="AU77" s="118">
        <f t="shared" si="49"/>
        <v>4572.8301355791227</v>
      </c>
      <c r="AV77" s="2"/>
      <c r="AW77" s="2"/>
    </row>
    <row r="78" spans="1:53">
      <c r="O78" s="10"/>
      <c r="AF78" s="86" t="s">
        <v>125</v>
      </c>
      <c r="AG78" s="132">
        <f t="shared" ref="AG78:AU78" si="54">SUM(AF72:AF77)</f>
        <v>490955.34384944866</v>
      </c>
      <c r="AH78" s="132">
        <f t="shared" si="54"/>
        <v>570274.18548250583</v>
      </c>
      <c r="AI78" s="132">
        <f t="shared" si="54"/>
        <v>662381.99811103824</v>
      </c>
      <c r="AJ78" s="132">
        <f t="shared" si="54"/>
        <v>873529.95225763542</v>
      </c>
      <c r="AK78" s="132">
        <f t="shared" si="54"/>
        <v>490955.34384944866</v>
      </c>
      <c r="AL78" s="132">
        <f t="shared" si="54"/>
        <v>570274.18548250583</v>
      </c>
      <c r="AM78" s="132">
        <f t="shared" si="54"/>
        <v>662381.99811103824</v>
      </c>
      <c r="AN78" s="132">
        <f t="shared" si="54"/>
        <v>873529.95225763542</v>
      </c>
      <c r="AO78" s="132">
        <f t="shared" si="54"/>
        <v>954.26323373589025</v>
      </c>
      <c r="AP78" s="132">
        <f t="shared" si="54"/>
        <v>1163.2468819240503</v>
      </c>
      <c r="AQ78" s="132">
        <f t="shared" si="54"/>
        <v>1417.9979490654171</v>
      </c>
      <c r="AR78" s="132">
        <f t="shared" si="54"/>
        <v>1955.9863709408364</v>
      </c>
      <c r="AS78" s="132">
        <f t="shared" si="54"/>
        <v>982864.95093263325</v>
      </c>
      <c r="AT78" s="132">
        <f t="shared" si="54"/>
        <v>1141711.6178469358</v>
      </c>
      <c r="AU78" s="132">
        <f t="shared" si="54"/>
        <v>1326181.9941711419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(IF($B$3=Base_Cenarios!$A$3,Base_Cenarios!G38,(IF('Cenario_B.1.1'!$B$3=Base_Cenarios!$Q$3,Base_Cenarios!W38,Base_Cenarios!AM38))))*12.1667</f>
        <v>0</v>
      </c>
      <c r="C84" s="110">
        <f>(IF($B$3=Base_Cenarios!$A$3,Base_Cenarios!H38,(IF('Cenario_B.1.1'!$B$3=Base_Cenarios!$Q$3,Base_Cenarios!X38,Base_Cenarios!AN38))))*12.1667</f>
        <v>0</v>
      </c>
      <c r="D84" s="110">
        <f>(IF($B$3=Base_Cenarios!$A$3,Base_Cenarios!I38,(IF('Cenario_B.1.1'!$B$3=Base_Cenarios!$Q$3,Base_Cenarios!Y38,Base_Cenarios!AO38))))*12.1667</f>
        <v>0</v>
      </c>
      <c r="E84" s="110">
        <f>(IF($B$3=Base_Cenarios!$A$3,Base_Cenarios!J38,(IF('Cenario_B.1.1'!$B$3=Base_Cenarios!$Q$3,Base_Cenarios!Z38,Base_Cenarios!AP38))))*12.1667</f>
        <v>0</v>
      </c>
      <c r="F84" s="112">
        <v>1</v>
      </c>
      <c r="G84" s="114">
        <f>IF($B$4=Base_Cenarios!$AW$5,Base_Cenarios!AX$5,(IF('Cenario_B.1.1'!$B$4=Base_Cenarios!$AW$6,Base_Cenarios!AX$6,Base_Cenarios!AX$7)))</f>
        <v>6.5949999999999995E-2</v>
      </c>
      <c r="H84" s="114">
        <f>IF($B$4=Base_Cenarios!$AW$5,Base_Cenarios!AY$5,(IF('Cenario_B.1.1'!$B$4=Base_Cenarios!$AW$6,Base_Cenarios!AY$6,Base_Cenarios!AY$7)))</f>
        <v>7.5842499999999993E-2</v>
      </c>
      <c r="I84" s="114">
        <f>IF($B$4=Base_Cenarios!$AW$5,Base_Cenarios!AZ$5,(IF('Cenario_B.1.1'!$B$4=Base_Cenarios!$AW$6,Base_Cenarios!AZ$6,Base_Cenarios!AZ$7)))</f>
        <v>8.7218874999999987E-2</v>
      </c>
      <c r="J84" s="114">
        <f>IF($B$4=Base_Cenarios!$AW$5,Base_Cenarios!BA$5,(IF('Cenario_B.1.1'!$B$4=Base_Cenarios!$AW$6,Base_Cenarios!BA$6,Base_Cenarios!BA$7)))</f>
        <v>0.10553483874999998</v>
      </c>
      <c r="K84" s="115">
        <v>0.75</v>
      </c>
      <c r="L84" s="116">
        <f>IF($B$4=Base_Cenarios!$AW$5,Base_Cenarios!AX$5,(IF('Cenario_B.1.1'!$B$4=Base_Cenarios!$AW$6,Base_Cenarios!AX$6,Base_Cenarios!AX$7)))</f>
        <v>6.5949999999999995E-2</v>
      </c>
      <c r="M84" s="116">
        <f>IF($B$4=Base_Cenarios!$AW$5,Base_Cenarios!AY$5,(IF('Cenario_B.1.1'!$B$4=Base_Cenarios!$AW$6,Base_Cenarios!AY$6,Base_Cenarios!AY$7)))</f>
        <v>7.5842499999999993E-2</v>
      </c>
      <c r="N84" s="116">
        <f>IF($B$4=Base_Cenarios!$AW$5,Base_Cenarios!AZ$5,(IF('Cenario_B.1.1'!$B$4=Base_Cenarios!$AW$6,Base_Cenarios!AZ$6,Base_Cenarios!AZ$7)))</f>
        <v>8.7218874999999987E-2</v>
      </c>
      <c r="O84" s="116">
        <f>IF($B$4=Base_Cenarios!$AW$5,Base_Cenarios!BA$5,(IF('Cenario_B.1.1'!$B$4=Base_Cenarios!$AW$6,Base_Cenarios!BA$6,Base_Cenarios!BA$7)))</f>
        <v>0.10553483874999998</v>
      </c>
      <c r="P84" s="153">
        <v>1</v>
      </c>
      <c r="Q84" s="154">
        <v>0.5</v>
      </c>
      <c r="R84" s="118">
        <f t="shared" ref="R84:U89" si="55">B84*$F84*G84</f>
        <v>0</v>
      </c>
      <c r="S84" s="118">
        <f t="shared" si="55"/>
        <v>0</v>
      </c>
      <c r="T84" s="118">
        <f t="shared" si="55"/>
        <v>0</v>
      </c>
      <c r="U84" s="118">
        <f t="shared" si="55"/>
        <v>0</v>
      </c>
      <c r="V84" s="118">
        <f>B84*$K84*L84</f>
        <v>0</v>
      </c>
      <c r="W84" s="118">
        <f t="shared" ref="W84:Y89" si="56">C84*$K84*M84</f>
        <v>0</v>
      </c>
      <c r="X84" s="118">
        <f t="shared" si="56"/>
        <v>0</v>
      </c>
      <c r="Y84" s="118">
        <f t="shared" si="56"/>
        <v>0</v>
      </c>
      <c r="Z84" s="118">
        <f t="shared" ref="Z84:Z89" si="57">(R84+V84)*$P84*$Q84</f>
        <v>0</v>
      </c>
      <c r="AA84" s="118">
        <f t="shared" ref="AA84:AA89" si="58">(S84+W84)*$P84*$Q84</f>
        <v>0</v>
      </c>
      <c r="AB84" s="118">
        <f t="shared" ref="AB84:AB89" si="59">(T84+X84)*$P84*$Q84</f>
        <v>0</v>
      </c>
      <c r="AC84" s="118">
        <f t="shared" ref="AC84:AC89" si="60">(U84+Y84)*$P84*$Q84</f>
        <v>0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(IF($B$3=Base_Cenarios!$A$3,Base_Cenarios!G39,(IF('Cenario_B.1.1'!$B$3=Base_Cenarios!$Q$3,Base_Cenarios!W39,Base_Cenarios!AM39))))*12.1667</f>
        <v>0</v>
      </c>
      <c r="C85" s="110">
        <f>(IF($B$3=Base_Cenarios!$A$3,Base_Cenarios!H39,(IF('Cenario_B.1.1'!$B$3=Base_Cenarios!$Q$3,Base_Cenarios!X39,Base_Cenarios!AN39))))*12.1667</f>
        <v>0</v>
      </c>
      <c r="D85" s="110">
        <f>(IF($B$3=Base_Cenarios!$A$3,Base_Cenarios!I39,(IF('Cenario_B.1.1'!$B$3=Base_Cenarios!$Q$3,Base_Cenarios!Y39,Base_Cenarios!AO39))))*12.1667</f>
        <v>0</v>
      </c>
      <c r="E85" s="110">
        <f>(IF($B$3=Base_Cenarios!$A$3,Base_Cenarios!J39,(IF('Cenario_B.1.1'!$B$3=Base_Cenarios!$Q$3,Base_Cenarios!Z39,Base_Cenarios!AP39))))*12.1667</f>
        <v>0</v>
      </c>
      <c r="F85" s="112">
        <v>1</v>
      </c>
      <c r="G85" s="114">
        <f>IF($B$4=Base_Cenarios!$AW$5,Base_Cenarios!AX$5,(IF('Cenario_B.1.1'!$B$4=Base_Cenarios!$AW$6,Base_Cenarios!AX$6,Base_Cenarios!AX$7)))</f>
        <v>6.5949999999999995E-2</v>
      </c>
      <c r="H85" s="114">
        <f>IF($B$4=Base_Cenarios!$AW$5,Base_Cenarios!AY$5,(IF('Cenario_B.1.1'!$B$4=Base_Cenarios!$AW$6,Base_Cenarios!AY$6,Base_Cenarios!AY$7)))</f>
        <v>7.5842499999999993E-2</v>
      </c>
      <c r="I85" s="114">
        <f>IF($B$4=Base_Cenarios!$AW$5,Base_Cenarios!AZ$5,(IF('Cenario_B.1.1'!$B$4=Base_Cenarios!$AW$6,Base_Cenarios!AZ$6,Base_Cenarios!AZ$7)))</f>
        <v>8.7218874999999987E-2</v>
      </c>
      <c r="J85" s="114">
        <f>IF($B$4=Base_Cenarios!$AW$5,Base_Cenarios!BA$5,(IF('Cenario_B.1.1'!$B$4=Base_Cenarios!$AW$6,Base_Cenarios!BA$6,Base_Cenarios!BA$7)))</f>
        <v>0.10553483874999998</v>
      </c>
      <c r="K85" s="115">
        <v>0.75</v>
      </c>
      <c r="L85" s="116">
        <f>IF($B$4=Base_Cenarios!$AW$5,Base_Cenarios!AX$5,(IF('Cenario_B.1.1'!$B$4=Base_Cenarios!$AW$6,Base_Cenarios!AX$6,Base_Cenarios!AX$7)))</f>
        <v>6.5949999999999995E-2</v>
      </c>
      <c r="M85" s="116">
        <f>IF($B$4=Base_Cenarios!$AW$5,Base_Cenarios!AY$5,(IF('Cenario_B.1.1'!$B$4=Base_Cenarios!$AW$6,Base_Cenarios!AY$6,Base_Cenarios!AY$7)))</f>
        <v>7.5842499999999993E-2</v>
      </c>
      <c r="N85" s="116">
        <f>IF($B$4=Base_Cenarios!$AW$5,Base_Cenarios!AZ$5,(IF('Cenario_B.1.1'!$B$4=Base_Cenarios!$AW$6,Base_Cenarios!AZ$6,Base_Cenarios!AZ$7)))</f>
        <v>8.7218874999999987E-2</v>
      </c>
      <c r="O85" s="116">
        <f>IF($B$4=Base_Cenarios!$AW$5,Base_Cenarios!BA$5,(IF('Cenario_B.1.1'!$B$4=Base_Cenarios!$AW$6,Base_Cenarios!BA$6,Base_Cenarios!BA$7)))</f>
        <v>0.10553483874999998</v>
      </c>
      <c r="P85" s="153">
        <v>1</v>
      </c>
      <c r="Q85" s="154">
        <v>0.5</v>
      </c>
      <c r="R85" s="118">
        <f t="shared" si="55"/>
        <v>0</v>
      </c>
      <c r="S85" s="118">
        <f t="shared" si="55"/>
        <v>0</v>
      </c>
      <c r="T85" s="118">
        <f t="shared" si="55"/>
        <v>0</v>
      </c>
      <c r="U85" s="118">
        <f t="shared" si="55"/>
        <v>0</v>
      </c>
      <c r="V85" s="118">
        <f t="shared" ref="V85:V89" si="61">B85*$K85*L85</f>
        <v>0</v>
      </c>
      <c r="W85" s="118">
        <f t="shared" si="56"/>
        <v>0</v>
      </c>
      <c r="X85" s="118">
        <f t="shared" si="56"/>
        <v>0</v>
      </c>
      <c r="Y85" s="118">
        <f t="shared" si="56"/>
        <v>0</v>
      </c>
      <c r="Z85" s="118">
        <f t="shared" si="57"/>
        <v>0</v>
      </c>
      <c r="AA85" s="118">
        <f t="shared" si="58"/>
        <v>0</v>
      </c>
      <c r="AB85" s="118">
        <f t="shared" si="59"/>
        <v>0</v>
      </c>
      <c r="AC85" s="118">
        <f t="shared" si="60"/>
        <v>0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(IF($B$3=Base_Cenarios!$A$3,Base_Cenarios!G40,(IF('Cenario_B.1.1'!$B$3=Base_Cenarios!$Q$3,Base_Cenarios!W40,Base_Cenarios!AM40))))*12.1667</f>
        <v>0</v>
      </c>
      <c r="C86" s="110">
        <f>(IF($B$3=Base_Cenarios!$A$3,Base_Cenarios!H40,(IF('Cenario_B.1.1'!$B$3=Base_Cenarios!$Q$3,Base_Cenarios!X40,Base_Cenarios!AN40))))*12.1667</f>
        <v>0</v>
      </c>
      <c r="D86" s="110">
        <f>(IF($B$3=Base_Cenarios!$A$3,Base_Cenarios!I40,(IF('Cenario_B.1.1'!$B$3=Base_Cenarios!$Q$3,Base_Cenarios!Y40,Base_Cenarios!AO40))))*12.1667</f>
        <v>0</v>
      </c>
      <c r="E86" s="110">
        <f>(IF($B$3=Base_Cenarios!$A$3,Base_Cenarios!J40,(IF('Cenario_B.1.1'!$B$3=Base_Cenarios!$Q$3,Base_Cenarios!Z40,Base_Cenarios!AP40))))*12.1667</f>
        <v>0</v>
      </c>
      <c r="F86" s="112">
        <v>1</v>
      </c>
      <c r="G86" s="114">
        <f>IF($B$4=Base_Cenarios!$AW$5,Base_Cenarios!AX$5,(IF('Cenario_B.1.1'!$B$4=Base_Cenarios!$AW$6,Base_Cenarios!AX$6,Base_Cenarios!AX$7)))</f>
        <v>6.5949999999999995E-2</v>
      </c>
      <c r="H86" s="114">
        <f>IF($B$4=Base_Cenarios!$AW$5,Base_Cenarios!AY$5,(IF('Cenario_B.1.1'!$B$4=Base_Cenarios!$AW$6,Base_Cenarios!AY$6,Base_Cenarios!AY$7)))</f>
        <v>7.5842499999999993E-2</v>
      </c>
      <c r="I86" s="114">
        <f>IF($B$4=Base_Cenarios!$AW$5,Base_Cenarios!AZ$5,(IF('Cenario_B.1.1'!$B$4=Base_Cenarios!$AW$6,Base_Cenarios!AZ$6,Base_Cenarios!AZ$7)))</f>
        <v>8.7218874999999987E-2</v>
      </c>
      <c r="J86" s="114">
        <f>IF($B$4=Base_Cenarios!$AW$5,Base_Cenarios!BA$5,(IF('Cenario_B.1.1'!$B$4=Base_Cenarios!$AW$6,Base_Cenarios!BA$6,Base_Cenarios!BA$7)))</f>
        <v>0.10553483874999998</v>
      </c>
      <c r="K86" s="115">
        <v>0.75</v>
      </c>
      <c r="L86" s="116">
        <f>IF($B$4=Base_Cenarios!$AW$5,Base_Cenarios!AX$5,(IF('Cenario_B.1.1'!$B$4=Base_Cenarios!$AW$6,Base_Cenarios!AX$6,Base_Cenarios!AX$7)))</f>
        <v>6.5949999999999995E-2</v>
      </c>
      <c r="M86" s="116">
        <f>IF($B$4=Base_Cenarios!$AW$5,Base_Cenarios!AY$5,(IF('Cenario_B.1.1'!$B$4=Base_Cenarios!$AW$6,Base_Cenarios!AY$6,Base_Cenarios!AY$7)))</f>
        <v>7.5842499999999993E-2</v>
      </c>
      <c r="N86" s="116">
        <f>IF($B$4=Base_Cenarios!$AW$5,Base_Cenarios!AZ$5,(IF('Cenario_B.1.1'!$B$4=Base_Cenarios!$AW$6,Base_Cenarios!AZ$6,Base_Cenarios!AZ$7)))</f>
        <v>8.7218874999999987E-2</v>
      </c>
      <c r="O86" s="116">
        <f>IF($B$4=Base_Cenarios!$AW$5,Base_Cenarios!BA$5,(IF('Cenario_B.1.1'!$B$4=Base_Cenarios!$AW$6,Base_Cenarios!BA$6,Base_Cenarios!BA$7)))</f>
        <v>0.10553483874999998</v>
      </c>
      <c r="P86" s="153">
        <v>1</v>
      </c>
      <c r="Q86" s="154">
        <v>0.5</v>
      </c>
      <c r="R86" s="118">
        <f t="shared" si="55"/>
        <v>0</v>
      </c>
      <c r="S86" s="118">
        <f t="shared" si="55"/>
        <v>0</v>
      </c>
      <c r="T86" s="118">
        <f t="shared" si="55"/>
        <v>0</v>
      </c>
      <c r="U86" s="118">
        <f t="shared" si="55"/>
        <v>0</v>
      </c>
      <c r="V86" s="118">
        <f t="shared" si="61"/>
        <v>0</v>
      </c>
      <c r="W86" s="118">
        <f t="shared" si="56"/>
        <v>0</v>
      </c>
      <c r="X86" s="118">
        <f t="shared" si="56"/>
        <v>0</v>
      </c>
      <c r="Y86" s="118">
        <f t="shared" si="56"/>
        <v>0</v>
      </c>
      <c r="Z86" s="118">
        <f t="shared" si="57"/>
        <v>0</v>
      </c>
      <c r="AA86" s="118">
        <f t="shared" si="58"/>
        <v>0</v>
      </c>
      <c r="AB86" s="118">
        <f t="shared" si="59"/>
        <v>0</v>
      </c>
      <c r="AC86" s="118">
        <f t="shared" si="60"/>
        <v>0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(IF($B$3=Base_Cenarios!$A$3,Base_Cenarios!G41,(IF('Cenario_B.1.1'!$B$3=Base_Cenarios!$Q$3,Base_Cenarios!W41,Base_Cenarios!AM41))))*12.1667</f>
        <v>0</v>
      </c>
      <c r="C87" s="110">
        <f>(IF($B$3=Base_Cenarios!$A$3,Base_Cenarios!H41,(IF('Cenario_B.1.1'!$B$3=Base_Cenarios!$Q$3,Base_Cenarios!X41,Base_Cenarios!AN41))))*12.1667</f>
        <v>0</v>
      </c>
      <c r="D87" s="110">
        <f>(IF($B$3=Base_Cenarios!$A$3,Base_Cenarios!I41,(IF('Cenario_B.1.1'!$B$3=Base_Cenarios!$Q$3,Base_Cenarios!Y41,Base_Cenarios!AO41))))*12.1667</f>
        <v>0</v>
      </c>
      <c r="E87" s="110">
        <f>(IF($B$3=Base_Cenarios!$A$3,Base_Cenarios!J41,(IF('Cenario_B.1.1'!$B$3=Base_Cenarios!$Q$3,Base_Cenarios!Z41,Base_Cenarios!AP41))))*12.1667</f>
        <v>0</v>
      </c>
      <c r="F87" s="112">
        <v>1</v>
      </c>
      <c r="G87" s="114">
        <f>IF($B$4=Base_Cenarios!$AW$5,Base_Cenarios!AX$5,(IF('Cenario_B.1.1'!$B$4=Base_Cenarios!$AW$6,Base_Cenarios!AX$6,Base_Cenarios!AX$7)))</f>
        <v>6.5949999999999995E-2</v>
      </c>
      <c r="H87" s="114">
        <f>IF($B$4=Base_Cenarios!$AW$5,Base_Cenarios!AY$5,(IF('Cenario_B.1.1'!$B$4=Base_Cenarios!$AW$6,Base_Cenarios!AY$6,Base_Cenarios!AY$7)))</f>
        <v>7.5842499999999993E-2</v>
      </c>
      <c r="I87" s="114">
        <f>IF($B$4=Base_Cenarios!$AW$5,Base_Cenarios!AZ$5,(IF('Cenario_B.1.1'!$B$4=Base_Cenarios!$AW$6,Base_Cenarios!AZ$6,Base_Cenarios!AZ$7)))</f>
        <v>8.7218874999999987E-2</v>
      </c>
      <c r="J87" s="114">
        <f>IF($B$4=Base_Cenarios!$AW$5,Base_Cenarios!BA$5,(IF('Cenario_B.1.1'!$B$4=Base_Cenarios!$AW$6,Base_Cenarios!BA$6,Base_Cenarios!BA$7)))</f>
        <v>0.10553483874999998</v>
      </c>
      <c r="K87" s="115">
        <v>0.75</v>
      </c>
      <c r="L87" s="116">
        <f>IF($B$4=Base_Cenarios!$AW$5,Base_Cenarios!AX$5,(IF('Cenario_B.1.1'!$B$4=Base_Cenarios!$AW$6,Base_Cenarios!AX$6,Base_Cenarios!AX$7)))</f>
        <v>6.5949999999999995E-2</v>
      </c>
      <c r="M87" s="116">
        <f>IF($B$4=Base_Cenarios!$AW$5,Base_Cenarios!AY$5,(IF('Cenario_B.1.1'!$B$4=Base_Cenarios!$AW$6,Base_Cenarios!AY$6,Base_Cenarios!AY$7)))</f>
        <v>7.5842499999999993E-2</v>
      </c>
      <c r="N87" s="116">
        <f>IF($B$4=Base_Cenarios!$AW$5,Base_Cenarios!AZ$5,(IF('Cenario_B.1.1'!$B$4=Base_Cenarios!$AW$6,Base_Cenarios!AZ$6,Base_Cenarios!AZ$7)))</f>
        <v>8.7218874999999987E-2</v>
      </c>
      <c r="O87" s="116">
        <f>IF($B$4=Base_Cenarios!$AW$5,Base_Cenarios!BA$5,(IF('Cenario_B.1.1'!$B$4=Base_Cenarios!$AW$6,Base_Cenarios!BA$6,Base_Cenarios!BA$7)))</f>
        <v>0.10553483874999998</v>
      </c>
      <c r="P87" s="153">
        <v>1</v>
      </c>
      <c r="Q87" s="154">
        <v>0.5</v>
      </c>
      <c r="R87" s="118">
        <f t="shared" si="55"/>
        <v>0</v>
      </c>
      <c r="S87" s="118">
        <f t="shared" si="55"/>
        <v>0</v>
      </c>
      <c r="T87" s="118">
        <f t="shared" si="55"/>
        <v>0</v>
      </c>
      <c r="U87" s="118">
        <f t="shared" si="55"/>
        <v>0</v>
      </c>
      <c r="V87" s="118">
        <f t="shared" si="61"/>
        <v>0</v>
      </c>
      <c r="W87" s="118">
        <f t="shared" si="56"/>
        <v>0</v>
      </c>
      <c r="X87" s="118">
        <f t="shared" si="56"/>
        <v>0</v>
      </c>
      <c r="Y87" s="118">
        <f t="shared" si="56"/>
        <v>0</v>
      </c>
      <c r="Z87" s="118">
        <f>(R87+V87)*$P87*$Q87</f>
        <v>0</v>
      </c>
      <c r="AA87" s="118">
        <f t="shared" si="58"/>
        <v>0</v>
      </c>
      <c r="AB87" s="118">
        <f t="shared" si="59"/>
        <v>0</v>
      </c>
      <c r="AC87" s="118">
        <f t="shared" si="60"/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(IF($B$3=Base_Cenarios!$A$3,Base_Cenarios!G42,(IF('Cenario_B.1.1'!$B$3=Base_Cenarios!$Q$3,Base_Cenarios!W42,Base_Cenarios!AM42))))*12.1667</f>
        <v>0</v>
      </c>
      <c r="C88" s="110">
        <f>(IF($B$3=Base_Cenarios!$A$3,Base_Cenarios!H42,(IF('Cenario_B.1.1'!$B$3=Base_Cenarios!$Q$3,Base_Cenarios!X42,Base_Cenarios!AN42))))*12.1667</f>
        <v>0</v>
      </c>
      <c r="D88" s="110">
        <f>(IF($B$3=Base_Cenarios!$A$3,Base_Cenarios!I42,(IF('Cenario_B.1.1'!$B$3=Base_Cenarios!$Q$3,Base_Cenarios!Y42,Base_Cenarios!AO42))))*12.1667</f>
        <v>0</v>
      </c>
      <c r="E88" s="110">
        <f>(IF($B$3=Base_Cenarios!$A$3,Base_Cenarios!J42,(IF('Cenario_B.1.1'!$B$3=Base_Cenarios!$Q$3,Base_Cenarios!Z42,Base_Cenarios!AP42))))*12.1667</f>
        <v>0</v>
      </c>
      <c r="F88" s="112">
        <v>1</v>
      </c>
      <c r="G88" s="114">
        <f>IF($B$4=Base_Cenarios!$AW$5,Base_Cenarios!AX$5,(IF('Cenario_B.1.1'!$B$4=Base_Cenarios!$AW$6,Base_Cenarios!AX$6,Base_Cenarios!AX$7)))</f>
        <v>6.5949999999999995E-2</v>
      </c>
      <c r="H88" s="114">
        <f>IF($B$4=Base_Cenarios!$AW$5,Base_Cenarios!AY$5,(IF('Cenario_B.1.1'!$B$4=Base_Cenarios!$AW$6,Base_Cenarios!AY$6,Base_Cenarios!AY$7)))</f>
        <v>7.5842499999999993E-2</v>
      </c>
      <c r="I88" s="114">
        <f>IF($B$4=Base_Cenarios!$AW$5,Base_Cenarios!AZ$5,(IF('Cenario_B.1.1'!$B$4=Base_Cenarios!$AW$6,Base_Cenarios!AZ$6,Base_Cenarios!AZ$7)))</f>
        <v>8.7218874999999987E-2</v>
      </c>
      <c r="J88" s="114">
        <f>IF($B$4=Base_Cenarios!$AW$5,Base_Cenarios!BA$5,(IF('Cenario_B.1.1'!$B$4=Base_Cenarios!$AW$6,Base_Cenarios!BA$6,Base_Cenarios!BA$7)))</f>
        <v>0.10553483874999998</v>
      </c>
      <c r="K88" s="115">
        <v>0.75</v>
      </c>
      <c r="L88" s="116">
        <f>IF($B$4=Base_Cenarios!$AW$5,Base_Cenarios!AX$5,(IF('Cenario_B.1.1'!$B$4=Base_Cenarios!$AW$6,Base_Cenarios!AX$6,Base_Cenarios!AX$7)))</f>
        <v>6.5949999999999995E-2</v>
      </c>
      <c r="M88" s="116">
        <f>IF($B$4=Base_Cenarios!$AW$5,Base_Cenarios!AY$5,(IF('Cenario_B.1.1'!$B$4=Base_Cenarios!$AW$6,Base_Cenarios!AY$6,Base_Cenarios!AY$7)))</f>
        <v>7.5842499999999993E-2</v>
      </c>
      <c r="N88" s="116">
        <f>IF($B$4=Base_Cenarios!$AW$5,Base_Cenarios!AZ$5,(IF('Cenario_B.1.1'!$B$4=Base_Cenarios!$AW$6,Base_Cenarios!AZ$6,Base_Cenarios!AZ$7)))</f>
        <v>8.7218874999999987E-2</v>
      </c>
      <c r="O88" s="116">
        <f>IF($B$4=Base_Cenarios!$AW$5,Base_Cenarios!BA$5,(IF('Cenario_B.1.1'!$B$4=Base_Cenarios!$AW$6,Base_Cenarios!BA$6,Base_Cenarios!BA$7)))</f>
        <v>0.10553483874999998</v>
      </c>
      <c r="P88" s="153">
        <v>1</v>
      </c>
      <c r="Q88" s="154">
        <v>0.5</v>
      </c>
      <c r="R88" s="118">
        <f t="shared" si="55"/>
        <v>0</v>
      </c>
      <c r="S88" s="118">
        <f t="shared" si="55"/>
        <v>0</v>
      </c>
      <c r="T88" s="118">
        <f t="shared" si="55"/>
        <v>0</v>
      </c>
      <c r="U88" s="118">
        <f t="shared" si="55"/>
        <v>0</v>
      </c>
      <c r="V88" s="118">
        <f t="shared" si="61"/>
        <v>0</v>
      </c>
      <c r="W88" s="118">
        <f t="shared" si="56"/>
        <v>0</v>
      </c>
      <c r="X88" s="118">
        <f t="shared" si="56"/>
        <v>0</v>
      </c>
      <c r="Y88" s="118">
        <f t="shared" si="56"/>
        <v>0</v>
      </c>
      <c r="Z88" s="118">
        <f t="shared" si="57"/>
        <v>0</v>
      </c>
      <c r="AA88" s="118">
        <f t="shared" si="58"/>
        <v>0</v>
      </c>
      <c r="AB88" s="118">
        <f t="shared" si="59"/>
        <v>0</v>
      </c>
      <c r="AC88" s="118">
        <f t="shared" si="60"/>
        <v>0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(IF($B$3=Base_Cenarios!$A$3,Base_Cenarios!G43,(IF('Cenario_B.1.1'!$B$3=Base_Cenarios!$Q$3,Base_Cenarios!W43,Base_Cenarios!AM43))))*12.1667</f>
        <v>0</v>
      </c>
      <c r="C89" s="110">
        <f>(IF($B$3=Base_Cenarios!$A$3,Base_Cenarios!H43,(IF('Cenario_B.1.1'!$B$3=Base_Cenarios!$Q$3,Base_Cenarios!X43,Base_Cenarios!AN43))))*12.1667</f>
        <v>0</v>
      </c>
      <c r="D89" s="110">
        <f>(IF($B$3=Base_Cenarios!$A$3,Base_Cenarios!I43,(IF('Cenario_B.1.1'!$B$3=Base_Cenarios!$Q$3,Base_Cenarios!Y43,Base_Cenarios!AO43))))*12.1667</f>
        <v>0</v>
      </c>
      <c r="E89" s="110">
        <f>(IF($B$3=Base_Cenarios!$A$3,Base_Cenarios!J43,(IF('Cenario_B.1.1'!$B$3=Base_Cenarios!$Q$3,Base_Cenarios!Z43,Base_Cenarios!AP43))))*12.1667</f>
        <v>0</v>
      </c>
      <c r="F89" s="112">
        <v>1</v>
      </c>
      <c r="G89" s="114">
        <f>IF($B$4=Base_Cenarios!$AW$5,Base_Cenarios!AX$5,(IF('Cenario_B.1.1'!$B$4=Base_Cenarios!$AW$6,Base_Cenarios!AX$6,Base_Cenarios!AX$7)))</f>
        <v>6.5949999999999995E-2</v>
      </c>
      <c r="H89" s="114">
        <f>IF($B$4=Base_Cenarios!$AW$5,Base_Cenarios!AY$5,(IF('Cenario_B.1.1'!$B$4=Base_Cenarios!$AW$6,Base_Cenarios!AY$6,Base_Cenarios!AY$7)))</f>
        <v>7.5842499999999993E-2</v>
      </c>
      <c r="I89" s="114">
        <f>IF($B$4=Base_Cenarios!$AW$5,Base_Cenarios!AZ$5,(IF('Cenario_B.1.1'!$B$4=Base_Cenarios!$AW$6,Base_Cenarios!AZ$6,Base_Cenarios!AZ$7)))</f>
        <v>8.7218874999999987E-2</v>
      </c>
      <c r="J89" s="114">
        <f>IF($B$4=Base_Cenarios!$AW$5,Base_Cenarios!BA$5,(IF('Cenario_B.1.1'!$B$4=Base_Cenarios!$AW$6,Base_Cenarios!BA$6,Base_Cenarios!BA$7)))</f>
        <v>0.10553483874999998</v>
      </c>
      <c r="K89" s="115">
        <v>0.75</v>
      </c>
      <c r="L89" s="116">
        <f>IF($B$4=Base_Cenarios!$AW$5,Base_Cenarios!AX$5,(IF('Cenario_B.1.1'!$B$4=Base_Cenarios!$AW$6,Base_Cenarios!AX$6,Base_Cenarios!AX$7)))</f>
        <v>6.5949999999999995E-2</v>
      </c>
      <c r="M89" s="116">
        <f>IF($B$4=Base_Cenarios!$AW$5,Base_Cenarios!AY$5,(IF('Cenario_B.1.1'!$B$4=Base_Cenarios!$AW$6,Base_Cenarios!AY$6,Base_Cenarios!AY$7)))</f>
        <v>7.5842499999999993E-2</v>
      </c>
      <c r="N89" s="116">
        <f>IF($B$4=Base_Cenarios!$AW$5,Base_Cenarios!AZ$5,(IF('Cenario_B.1.1'!$B$4=Base_Cenarios!$AW$6,Base_Cenarios!AZ$6,Base_Cenarios!AZ$7)))</f>
        <v>8.7218874999999987E-2</v>
      </c>
      <c r="O89" s="116">
        <f>IF($B$4=Base_Cenarios!$AW$5,Base_Cenarios!BA$5,(IF('Cenario_B.1.1'!$B$4=Base_Cenarios!$AW$6,Base_Cenarios!BA$6,Base_Cenarios!BA$7)))</f>
        <v>0.10553483874999998</v>
      </c>
      <c r="P89" s="153">
        <v>1</v>
      </c>
      <c r="Q89" s="154">
        <v>0.5</v>
      </c>
      <c r="R89" s="118">
        <f t="shared" si="55"/>
        <v>0</v>
      </c>
      <c r="S89" s="118">
        <f t="shared" si="55"/>
        <v>0</v>
      </c>
      <c r="T89" s="118">
        <f t="shared" si="55"/>
        <v>0</v>
      </c>
      <c r="U89" s="118">
        <f t="shared" si="55"/>
        <v>0</v>
      </c>
      <c r="V89" s="118">
        <f t="shared" si="61"/>
        <v>0</v>
      </c>
      <c r="W89" s="118">
        <f t="shared" si="56"/>
        <v>0</v>
      </c>
      <c r="X89" s="118">
        <f t="shared" si="56"/>
        <v>0</v>
      </c>
      <c r="Y89" s="118">
        <f t="shared" si="56"/>
        <v>0</v>
      </c>
      <c r="Z89" s="118">
        <f t="shared" si="57"/>
        <v>0</v>
      </c>
      <c r="AA89" s="118">
        <f t="shared" si="58"/>
        <v>0</v>
      </c>
      <c r="AB89" s="118">
        <f t="shared" si="59"/>
        <v>0</v>
      </c>
      <c r="AC89" s="118">
        <f t="shared" si="60"/>
        <v>0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(IF($B$3=Base_Cenarios!$A$3,Base_Cenarios!G48,(IF('Cenario_B.1.1'!$B$3=Base_Cenarios!$Q$3,Base_Cenarios!W48,Base_Cenarios!AM48))))*12.1667</f>
        <v>0</v>
      </c>
      <c r="C96" s="111">
        <f>(IF($B$3=Base_Cenarios!$A$3,Base_Cenarios!H48,(IF('Cenario_B.1.1'!$B$3=Base_Cenarios!$Q$3,Base_Cenarios!X48,Base_Cenarios!AN48))))*12.1667</f>
        <v>0</v>
      </c>
      <c r="D96" s="111">
        <f>(IF($B$3=Base_Cenarios!$A$3,Base_Cenarios!I48,(IF('Cenario_B.1.1'!$B$3=Base_Cenarios!$Q$3,Base_Cenarios!Y48,Base_Cenarios!AO48))))*12.1667</f>
        <v>0</v>
      </c>
      <c r="E96" s="111">
        <f>(IF($B$3=Base_Cenarios!$A$3,Base_Cenarios!J48,(IF('Cenario_B.1.1'!$B$3=Base_Cenarios!$Q$3,Base_Cenarios!Z48,Base_Cenarios!AP48))))*12.1667</f>
        <v>0</v>
      </c>
      <c r="F96" s="112">
        <v>1</v>
      </c>
      <c r="G96" s="114">
        <f>IF($B$4=Base_Cenarios!$AW$5,Base_Cenarios!AX$5,(IF('Cenario_B.1.1'!$B$4=Base_Cenarios!$AW$6,Base_Cenarios!AX$6,Base_Cenarios!AX$7)))</f>
        <v>6.5949999999999995E-2</v>
      </c>
      <c r="H96" s="114">
        <f>IF($B$4=Base_Cenarios!$AW$5,Base_Cenarios!AY$5,(IF('Cenario_B.1.1'!$B$4=Base_Cenarios!$AW$6,Base_Cenarios!AY$6,Base_Cenarios!AY$7)))</f>
        <v>7.5842499999999993E-2</v>
      </c>
      <c r="I96" s="114">
        <f>IF($B$4=Base_Cenarios!$AW$5,Base_Cenarios!AZ$5,(IF('Cenario_B.1.1'!$B$4=Base_Cenarios!$AW$6,Base_Cenarios!AZ$6,Base_Cenarios!AZ$7)))</f>
        <v>8.7218874999999987E-2</v>
      </c>
      <c r="J96" s="114">
        <f>IF($B$4=Base_Cenarios!$AW$5,Base_Cenarios!BA$5,(IF('Cenario_B.1.1'!$B$4=Base_Cenarios!$AW$6,Base_Cenarios!BA$6,Base_Cenarios!BA$7)))</f>
        <v>0.10553483874999998</v>
      </c>
      <c r="K96" s="115">
        <f t="shared" ref="K96:N101" si="62">B96</f>
        <v>0</v>
      </c>
      <c r="L96" s="115">
        <f t="shared" si="62"/>
        <v>0</v>
      </c>
      <c r="M96" s="115">
        <f t="shared" si="62"/>
        <v>0</v>
      </c>
      <c r="N96" s="115">
        <f t="shared" si="62"/>
        <v>0</v>
      </c>
      <c r="O96" s="115">
        <f>0.8*B96</f>
        <v>0</v>
      </c>
      <c r="P96" s="115">
        <f t="shared" ref="P96:R101" si="63">0.8*C96</f>
        <v>0</v>
      </c>
      <c r="Q96" s="115">
        <f t="shared" si="63"/>
        <v>0</v>
      </c>
      <c r="R96" s="115">
        <f t="shared" si="63"/>
        <v>0</v>
      </c>
      <c r="S96" s="116">
        <f>IF($B$4=Base_Cenarios!$AW$5,Base_Cenarios!AX$5,(IF('Cenario_B.1.1'!$B$4=Base_Cenarios!$AW$6,Base_Cenarios!AX$6,Base_Cenarios!AX$7)))</f>
        <v>6.5949999999999995E-2</v>
      </c>
      <c r="T96" s="116">
        <f>IF($B$4=Base_Cenarios!$AW$5,Base_Cenarios!AY$5,(IF('Cenario_B.1.1'!$B$4=Base_Cenarios!$AW$6,Base_Cenarios!AY$6,Base_Cenarios!AY$7)))</f>
        <v>7.5842499999999993E-2</v>
      </c>
      <c r="U96" s="116">
        <f>IF($B$4=Base_Cenarios!$AW$5,Base_Cenarios!AZ$5,(IF('Cenario_B.1.1'!$B$4=Base_Cenarios!$AW$6,Base_Cenarios!AZ$6,Base_Cenarios!AZ$7)))</f>
        <v>8.7218874999999987E-2</v>
      </c>
      <c r="V96" s="116">
        <f>IF($B$4=Base_Cenarios!$AW$5,Base_Cenarios!BA$5,(IF('Cenario_B.1.1'!$B$4=Base_Cenarios!$AW$6,Base_Cenarios!BA$6,Base_Cenarios!BA$7)))</f>
        <v>0.10553483874999998</v>
      </c>
      <c r="W96" s="141">
        <f>(IF($B$3=Base_Cenarios!$A$3,Base_Cenarios!L48,(IF('Cenario_B.1.1'!$B$3=Base_Cenarios!$Q$3,Base_Cenarios!AB48,Base_Cenarios!AR48))))*12</f>
        <v>0</v>
      </c>
      <c r="X96" s="141">
        <f>(IF($B$3=Base_Cenarios!$A$3,Base_Cenarios!M48,(IF('Cenario_B.1.1'!$B$3=Base_Cenarios!$Q$3,Base_Cenarios!AC48,Base_Cenarios!AS48))))*12</f>
        <v>0</v>
      </c>
      <c r="Y96" s="141">
        <f>(IF($B$3=Base_Cenarios!$A$3,Base_Cenarios!N48,(IF('Cenario_B.1.1'!$B$3=Base_Cenarios!$Q$3,Base_Cenarios!AD48,Base_Cenarios!AT48))))*12</f>
        <v>0</v>
      </c>
      <c r="Z96" s="141">
        <f>(IF($B$3=Base_Cenarios!$A$3,Base_Cenarios!O48,(IF('Cenario_B.1.1'!$B$3=Base_Cenarios!$Q$3,Base_Cenarios!AE48,Base_Cenarios!AU48))))*12</f>
        <v>0</v>
      </c>
      <c r="AA96" s="150">
        <f>IF($B$4=Base_Cenarios!$AW$5,Base_Cenarios!AX$5,(IF('Cenario_B.1.1'!$B$4=Base_Cenarios!$AW$6,Base_Cenarios!AX$6,Base_Cenarios!AX$7)))</f>
        <v>6.5949999999999995E-2</v>
      </c>
      <c r="AB96" s="150">
        <f>IF($B$4=Base_Cenarios!$AW$5,Base_Cenarios!AY$5,(IF('Cenario_B.1.1'!$B$4=Base_Cenarios!$AW$6,Base_Cenarios!AY$6,Base_Cenarios!AY$7)))</f>
        <v>7.5842499999999993E-2</v>
      </c>
      <c r="AC96" s="150">
        <f>IF($B$4=Base_Cenarios!$AW$5,Base_Cenarios!AZ$5,(IF('Cenario_B.1.1'!$B$4=Base_Cenarios!$AW$6,Base_Cenarios!AZ$6,Base_Cenarios!AZ$7)))</f>
        <v>8.7218874999999987E-2</v>
      </c>
      <c r="AD96" s="150">
        <f>IF($B$4=Base_Cenarios!$AW$5,Base_Cenarios!BA$5,(IF('Cenario_B.1.1'!$B$4=Base_Cenarios!$AW$6,Base_Cenarios!BA$6,Base_Cenarios!BA$7)))</f>
        <v>0.10553483874999998</v>
      </c>
      <c r="AE96" s="149">
        <v>1</v>
      </c>
      <c r="AF96" s="118">
        <f t="shared" ref="AF96:AI101" si="64">B96*$F96*G96</f>
        <v>0</v>
      </c>
      <c r="AG96" s="118">
        <f t="shared" si="64"/>
        <v>0</v>
      </c>
      <c r="AH96" s="118">
        <f t="shared" si="64"/>
        <v>0</v>
      </c>
      <c r="AI96" s="118">
        <f t="shared" si="64"/>
        <v>0</v>
      </c>
      <c r="AJ96" s="118">
        <f t="shared" ref="AJ96:AJ98" si="65">IF(K96&gt;0,(K96-O96)*S96*(B96/K96),0)</f>
        <v>0</v>
      </c>
      <c r="AK96" s="118">
        <f t="shared" ref="AK96:AK101" si="66">IF(L96&gt;0,(L96-P96)*T96*(C96/L96),0)</f>
        <v>0</v>
      </c>
      <c r="AL96" s="118">
        <f t="shared" ref="AL96:AL101" si="67">IF(M96&gt;0,(M96-Q96)*U96*(D96/M96),0)</f>
        <v>0</v>
      </c>
      <c r="AM96" s="118">
        <f t="shared" ref="AM96:AM101" si="68">IF(N96&gt;0,(N96-R96)*V96*(E96/N96),0)</f>
        <v>0</v>
      </c>
      <c r="AN96" s="118">
        <f>W96*AA96</f>
        <v>0</v>
      </c>
      <c r="AO96" s="118">
        <f t="shared" ref="AO96:AO101" si="69">X96*AB96</f>
        <v>0</v>
      </c>
      <c r="AP96" s="118">
        <f t="shared" ref="AP96:AP101" si="70">Y96*AC96</f>
        <v>0</v>
      </c>
      <c r="AQ96" s="118">
        <f t="shared" ref="AQ96:AQ101" si="71">Z96*AD96</f>
        <v>0</v>
      </c>
      <c r="AR96" s="118">
        <f t="shared" ref="AR96:AU101" si="72">(AN96+AF96+AJ96)*$AE96</f>
        <v>0</v>
      </c>
      <c r="AS96" s="118">
        <f t="shared" si="72"/>
        <v>0</v>
      </c>
      <c r="AT96" s="118">
        <f t="shared" si="72"/>
        <v>0</v>
      </c>
      <c r="AU96" s="118">
        <f t="shared" si="72"/>
        <v>0</v>
      </c>
    </row>
    <row r="97" spans="1:47">
      <c r="A97" s="87" t="s">
        <v>12</v>
      </c>
      <c r="B97" s="111">
        <f>(IF($B$3=Base_Cenarios!$A$3,Base_Cenarios!G49,(IF('Cenario_B.1.1'!$B$3=Base_Cenarios!$Q$3,Base_Cenarios!W49,Base_Cenarios!AM49))))*12.1667</f>
        <v>0</v>
      </c>
      <c r="C97" s="111">
        <f>(IF($B$3=Base_Cenarios!$A$3,Base_Cenarios!H49,(IF('Cenario_B.1.1'!$B$3=Base_Cenarios!$Q$3,Base_Cenarios!X49,Base_Cenarios!AN49))))*12.1667</f>
        <v>0</v>
      </c>
      <c r="D97" s="111">
        <f>(IF($B$3=Base_Cenarios!$A$3,Base_Cenarios!I49,(IF('Cenario_B.1.1'!$B$3=Base_Cenarios!$Q$3,Base_Cenarios!Y49,Base_Cenarios!AO49))))*12.1667</f>
        <v>0</v>
      </c>
      <c r="E97" s="111">
        <f>(IF($B$3=Base_Cenarios!$A$3,Base_Cenarios!J49,(IF('Cenario_B.1.1'!$B$3=Base_Cenarios!$Q$3,Base_Cenarios!Z49,Base_Cenarios!AP49))))*12.1667</f>
        <v>0</v>
      </c>
      <c r="F97" s="112">
        <v>1</v>
      </c>
      <c r="G97" s="114">
        <f>IF($B$4=Base_Cenarios!$AW$5,Base_Cenarios!AX$5,(IF('Cenario_B.1.1'!$B$4=Base_Cenarios!$AW$6,Base_Cenarios!AX$6,Base_Cenarios!AX$7)))</f>
        <v>6.5949999999999995E-2</v>
      </c>
      <c r="H97" s="114">
        <f>IF($B$4=Base_Cenarios!$AW$5,Base_Cenarios!AY$5,(IF('Cenario_B.1.1'!$B$4=Base_Cenarios!$AW$6,Base_Cenarios!AY$6,Base_Cenarios!AY$7)))</f>
        <v>7.5842499999999993E-2</v>
      </c>
      <c r="I97" s="114">
        <f>IF($B$4=Base_Cenarios!$AW$5,Base_Cenarios!AZ$5,(IF('Cenario_B.1.1'!$B$4=Base_Cenarios!$AW$6,Base_Cenarios!AZ$6,Base_Cenarios!AZ$7)))</f>
        <v>8.7218874999999987E-2</v>
      </c>
      <c r="J97" s="114">
        <f>IF($B$4=Base_Cenarios!$AW$5,Base_Cenarios!BA$5,(IF('Cenario_B.1.1'!$B$4=Base_Cenarios!$AW$6,Base_Cenarios!BA$6,Base_Cenarios!BA$7)))</f>
        <v>0.10553483874999998</v>
      </c>
      <c r="K97" s="115">
        <f t="shared" si="62"/>
        <v>0</v>
      </c>
      <c r="L97" s="115">
        <f t="shared" si="62"/>
        <v>0</v>
      </c>
      <c r="M97" s="115">
        <f t="shared" si="62"/>
        <v>0</v>
      </c>
      <c r="N97" s="115">
        <f t="shared" si="62"/>
        <v>0</v>
      </c>
      <c r="O97" s="115">
        <f t="shared" ref="O97:O101" si="73">0.8*B97</f>
        <v>0</v>
      </c>
      <c r="P97" s="115">
        <f t="shared" si="63"/>
        <v>0</v>
      </c>
      <c r="Q97" s="115">
        <f t="shared" si="63"/>
        <v>0</v>
      </c>
      <c r="R97" s="115">
        <f t="shared" si="63"/>
        <v>0</v>
      </c>
      <c r="S97" s="116">
        <f>IF($B$4=Base_Cenarios!$AW$5,Base_Cenarios!AX$5,(IF('Cenario_B.1.1'!$B$4=Base_Cenarios!$AW$6,Base_Cenarios!AX$6,Base_Cenarios!AX$7)))</f>
        <v>6.5949999999999995E-2</v>
      </c>
      <c r="T97" s="116">
        <f>IF($B$4=Base_Cenarios!$AW$5,Base_Cenarios!AY$5,(IF('Cenario_B.1.1'!$B$4=Base_Cenarios!$AW$6,Base_Cenarios!AY$6,Base_Cenarios!AY$7)))</f>
        <v>7.5842499999999993E-2</v>
      </c>
      <c r="U97" s="116">
        <f>IF($B$4=Base_Cenarios!$AW$5,Base_Cenarios!AZ$5,(IF('Cenario_B.1.1'!$B$4=Base_Cenarios!$AW$6,Base_Cenarios!AZ$6,Base_Cenarios!AZ$7)))</f>
        <v>8.7218874999999987E-2</v>
      </c>
      <c r="V97" s="116">
        <f>IF($B$4=Base_Cenarios!$AW$5,Base_Cenarios!BA$5,(IF('Cenario_B.1.1'!$B$4=Base_Cenarios!$AW$6,Base_Cenarios!BA$6,Base_Cenarios!BA$7)))</f>
        <v>0.10553483874999998</v>
      </c>
      <c r="W97" s="141">
        <f>(IF($B$3=Base_Cenarios!$A$3,Base_Cenarios!L49,(IF('Cenario_B.1.1'!$B$3=Base_Cenarios!$Q$3,Base_Cenarios!AB49,Base_Cenarios!AR49))))*12</f>
        <v>0</v>
      </c>
      <c r="X97" s="141">
        <f>(IF($B$3=Base_Cenarios!$A$3,Base_Cenarios!M49,(IF('Cenario_B.1.1'!$B$3=Base_Cenarios!$Q$3,Base_Cenarios!AC49,Base_Cenarios!AS49))))*12</f>
        <v>0</v>
      </c>
      <c r="Y97" s="141">
        <f>(IF($B$3=Base_Cenarios!$A$3,Base_Cenarios!N49,(IF('Cenario_B.1.1'!$B$3=Base_Cenarios!$Q$3,Base_Cenarios!AD49,Base_Cenarios!AT49))))*12</f>
        <v>0</v>
      </c>
      <c r="Z97" s="141">
        <f>(IF($B$3=Base_Cenarios!$A$3,Base_Cenarios!O49,(IF('Cenario_B.1.1'!$B$3=Base_Cenarios!$Q$3,Base_Cenarios!AE49,Base_Cenarios!AU49))))*12</f>
        <v>0</v>
      </c>
      <c r="AA97" s="150">
        <f>IF($B$4=Base_Cenarios!$AW$5,Base_Cenarios!AX$5,(IF('Cenario_B.1.1'!$B$4=Base_Cenarios!$AW$6,Base_Cenarios!AX$6,Base_Cenarios!AX$7)))</f>
        <v>6.5949999999999995E-2</v>
      </c>
      <c r="AB97" s="150">
        <f>IF($B$4=Base_Cenarios!$AW$5,Base_Cenarios!AY$5,(IF('Cenario_B.1.1'!$B$4=Base_Cenarios!$AW$6,Base_Cenarios!AY$6,Base_Cenarios!AY$7)))</f>
        <v>7.5842499999999993E-2</v>
      </c>
      <c r="AC97" s="150">
        <f>IF($B$4=Base_Cenarios!$AW$5,Base_Cenarios!AZ$5,(IF('Cenario_B.1.1'!$B$4=Base_Cenarios!$AW$6,Base_Cenarios!AZ$6,Base_Cenarios!AZ$7)))</f>
        <v>8.7218874999999987E-2</v>
      </c>
      <c r="AD97" s="150">
        <f>IF($B$4=Base_Cenarios!$AW$5,Base_Cenarios!BA$5,(IF('Cenario_B.1.1'!$B$4=Base_Cenarios!$AW$6,Base_Cenarios!BA$6,Base_Cenarios!BA$7)))</f>
        <v>0.10553483874999998</v>
      </c>
      <c r="AE97" s="149">
        <v>1</v>
      </c>
      <c r="AF97" s="118">
        <f t="shared" si="64"/>
        <v>0</v>
      </c>
      <c r="AG97" s="118">
        <f t="shared" si="64"/>
        <v>0</v>
      </c>
      <c r="AH97" s="118">
        <f t="shared" si="64"/>
        <v>0</v>
      </c>
      <c r="AI97" s="118">
        <f t="shared" si="64"/>
        <v>0</v>
      </c>
      <c r="AJ97" s="118">
        <f t="shared" si="65"/>
        <v>0</v>
      </c>
      <c r="AK97" s="118">
        <f t="shared" si="66"/>
        <v>0</v>
      </c>
      <c r="AL97" s="118">
        <f t="shared" si="67"/>
        <v>0</v>
      </c>
      <c r="AM97" s="118">
        <f t="shared" si="68"/>
        <v>0</v>
      </c>
      <c r="AN97" s="118">
        <f t="shared" ref="AN97:AN101" si="74">W97*AA97</f>
        <v>0</v>
      </c>
      <c r="AO97" s="118">
        <f t="shared" si="69"/>
        <v>0</v>
      </c>
      <c r="AP97" s="118">
        <f t="shared" si="70"/>
        <v>0</v>
      </c>
      <c r="AQ97" s="118">
        <f t="shared" si="71"/>
        <v>0</v>
      </c>
      <c r="AR97" s="118">
        <f t="shared" si="72"/>
        <v>0</v>
      </c>
      <c r="AS97" s="118">
        <f t="shared" si="72"/>
        <v>0</v>
      </c>
      <c r="AT97" s="118">
        <f t="shared" si="72"/>
        <v>0</v>
      </c>
      <c r="AU97" s="118">
        <f t="shared" si="72"/>
        <v>0</v>
      </c>
    </row>
    <row r="98" spans="1:47">
      <c r="A98" s="87" t="s">
        <v>13</v>
      </c>
      <c r="B98" s="111">
        <f>(IF($B$3=Base_Cenarios!$A$3,Base_Cenarios!G50,(IF('Cenario_B.1.1'!$B$3=Base_Cenarios!$Q$3,Base_Cenarios!W50,Base_Cenarios!AM50))))*12.1667</f>
        <v>0</v>
      </c>
      <c r="C98" s="111">
        <f>(IF($B$3=Base_Cenarios!$A$3,Base_Cenarios!H50,(IF('Cenario_B.1.1'!$B$3=Base_Cenarios!$Q$3,Base_Cenarios!X50,Base_Cenarios!AN50))))*12.1667</f>
        <v>0</v>
      </c>
      <c r="D98" s="111">
        <f>(IF($B$3=Base_Cenarios!$A$3,Base_Cenarios!I50,(IF('Cenario_B.1.1'!$B$3=Base_Cenarios!$Q$3,Base_Cenarios!Y50,Base_Cenarios!AO50))))*12.1667</f>
        <v>0</v>
      </c>
      <c r="E98" s="111">
        <f>(IF($B$3=Base_Cenarios!$A$3,Base_Cenarios!J50,(IF('Cenario_B.1.1'!$B$3=Base_Cenarios!$Q$3,Base_Cenarios!Z50,Base_Cenarios!AP50))))*12.1667</f>
        <v>0</v>
      </c>
      <c r="F98" s="112">
        <v>1</v>
      </c>
      <c r="G98" s="114">
        <f>IF($B$4=Base_Cenarios!$AW$5,Base_Cenarios!AX$5,(IF('Cenario_B.1.1'!$B$4=Base_Cenarios!$AW$6,Base_Cenarios!AX$6,Base_Cenarios!AX$7)))</f>
        <v>6.5949999999999995E-2</v>
      </c>
      <c r="H98" s="114">
        <f>IF($B$4=Base_Cenarios!$AW$5,Base_Cenarios!AY$5,(IF('Cenario_B.1.1'!$B$4=Base_Cenarios!$AW$6,Base_Cenarios!AY$6,Base_Cenarios!AY$7)))</f>
        <v>7.5842499999999993E-2</v>
      </c>
      <c r="I98" s="114">
        <f>IF($B$4=Base_Cenarios!$AW$5,Base_Cenarios!AZ$5,(IF('Cenario_B.1.1'!$B$4=Base_Cenarios!$AW$6,Base_Cenarios!AZ$6,Base_Cenarios!AZ$7)))</f>
        <v>8.7218874999999987E-2</v>
      </c>
      <c r="J98" s="114">
        <f>IF($B$4=Base_Cenarios!$AW$5,Base_Cenarios!BA$5,(IF('Cenario_B.1.1'!$B$4=Base_Cenarios!$AW$6,Base_Cenarios!BA$6,Base_Cenarios!BA$7)))</f>
        <v>0.10553483874999998</v>
      </c>
      <c r="K98" s="115">
        <f t="shared" si="62"/>
        <v>0</v>
      </c>
      <c r="L98" s="115">
        <f t="shared" si="62"/>
        <v>0</v>
      </c>
      <c r="M98" s="115">
        <f t="shared" si="62"/>
        <v>0</v>
      </c>
      <c r="N98" s="115">
        <f t="shared" si="62"/>
        <v>0</v>
      </c>
      <c r="O98" s="115">
        <f t="shared" si="73"/>
        <v>0</v>
      </c>
      <c r="P98" s="115">
        <f t="shared" si="63"/>
        <v>0</v>
      </c>
      <c r="Q98" s="115">
        <f t="shared" si="63"/>
        <v>0</v>
      </c>
      <c r="R98" s="115">
        <f t="shared" si="63"/>
        <v>0</v>
      </c>
      <c r="S98" s="116">
        <f>IF($B$4=Base_Cenarios!$AW$5,Base_Cenarios!AX$5,(IF('Cenario_B.1.1'!$B$4=Base_Cenarios!$AW$6,Base_Cenarios!AX$6,Base_Cenarios!AX$7)))</f>
        <v>6.5949999999999995E-2</v>
      </c>
      <c r="T98" s="116">
        <f>IF($B$4=Base_Cenarios!$AW$5,Base_Cenarios!AY$5,(IF('Cenario_B.1.1'!$B$4=Base_Cenarios!$AW$6,Base_Cenarios!AY$6,Base_Cenarios!AY$7)))</f>
        <v>7.5842499999999993E-2</v>
      </c>
      <c r="U98" s="116">
        <f>IF($B$4=Base_Cenarios!$AW$5,Base_Cenarios!AZ$5,(IF('Cenario_B.1.1'!$B$4=Base_Cenarios!$AW$6,Base_Cenarios!AZ$6,Base_Cenarios!AZ$7)))</f>
        <v>8.7218874999999987E-2</v>
      </c>
      <c r="V98" s="116">
        <f>IF($B$4=Base_Cenarios!$AW$5,Base_Cenarios!BA$5,(IF('Cenario_B.1.1'!$B$4=Base_Cenarios!$AW$6,Base_Cenarios!BA$6,Base_Cenarios!BA$7)))</f>
        <v>0.10553483874999998</v>
      </c>
      <c r="W98" s="141">
        <f>(IF($B$3=Base_Cenarios!$A$3,Base_Cenarios!L50,(IF('Cenario_B.1.1'!$B$3=Base_Cenarios!$Q$3,Base_Cenarios!AB50,Base_Cenarios!AR50))))*12</f>
        <v>0</v>
      </c>
      <c r="X98" s="141">
        <f>(IF($B$3=Base_Cenarios!$A$3,Base_Cenarios!M50,(IF('Cenario_B.1.1'!$B$3=Base_Cenarios!$Q$3,Base_Cenarios!AC50,Base_Cenarios!AS50))))*12</f>
        <v>0</v>
      </c>
      <c r="Y98" s="141">
        <f>(IF($B$3=Base_Cenarios!$A$3,Base_Cenarios!N50,(IF('Cenario_B.1.1'!$B$3=Base_Cenarios!$Q$3,Base_Cenarios!AD50,Base_Cenarios!AT50))))*12</f>
        <v>0</v>
      </c>
      <c r="Z98" s="141">
        <f>(IF($B$3=Base_Cenarios!$A$3,Base_Cenarios!O50,(IF('Cenario_B.1.1'!$B$3=Base_Cenarios!$Q$3,Base_Cenarios!AE50,Base_Cenarios!AU50))))*12</f>
        <v>0</v>
      </c>
      <c r="AA98" s="150">
        <f>IF($B$4=Base_Cenarios!$AW$5,Base_Cenarios!AX$5,(IF('Cenario_B.1.1'!$B$4=Base_Cenarios!$AW$6,Base_Cenarios!AX$6,Base_Cenarios!AX$7)))</f>
        <v>6.5949999999999995E-2</v>
      </c>
      <c r="AB98" s="150">
        <f>IF($B$4=Base_Cenarios!$AW$5,Base_Cenarios!AY$5,(IF('Cenario_B.1.1'!$B$4=Base_Cenarios!$AW$6,Base_Cenarios!AY$6,Base_Cenarios!AY$7)))</f>
        <v>7.5842499999999993E-2</v>
      </c>
      <c r="AC98" s="150">
        <f>IF($B$4=Base_Cenarios!$AW$5,Base_Cenarios!AZ$5,(IF('Cenario_B.1.1'!$B$4=Base_Cenarios!$AW$6,Base_Cenarios!AZ$6,Base_Cenarios!AZ$7)))</f>
        <v>8.7218874999999987E-2</v>
      </c>
      <c r="AD98" s="150">
        <f>IF($B$4=Base_Cenarios!$AW$5,Base_Cenarios!BA$5,(IF('Cenario_B.1.1'!$B$4=Base_Cenarios!$AW$6,Base_Cenarios!BA$6,Base_Cenarios!BA$7)))</f>
        <v>0.10553483874999998</v>
      </c>
      <c r="AE98" s="149">
        <v>1</v>
      </c>
      <c r="AF98" s="118">
        <f t="shared" si="64"/>
        <v>0</v>
      </c>
      <c r="AG98" s="118">
        <f t="shared" si="64"/>
        <v>0</v>
      </c>
      <c r="AH98" s="118">
        <f t="shared" si="64"/>
        <v>0</v>
      </c>
      <c r="AI98" s="118">
        <f t="shared" si="64"/>
        <v>0</v>
      </c>
      <c r="AJ98" s="118">
        <f t="shared" si="65"/>
        <v>0</v>
      </c>
      <c r="AK98" s="118">
        <f t="shared" si="66"/>
        <v>0</v>
      </c>
      <c r="AL98" s="118">
        <f t="shared" si="67"/>
        <v>0</v>
      </c>
      <c r="AM98" s="118">
        <f t="shared" si="68"/>
        <v>0</v>
      </c>
      <c r="AN98" s="118">
        <f t="shared" si="74"/>
        <v>0</v>
      </c>
      <c r="AO98" s="118">
        <f t="shared" si="69"/>
        <v>0</v>
      </c>
      <c r="AP98" s="118">
        <f t="shared" si="70"/>
        <v>0</v>
      </c>
      <c r="AQ98" s="118">
        <f t="shared" si="71"/>
        <v>0</v>
      </c>
      <c r="AR98" s="118">
        <f t="shared" si="72"/>
        <v>0</v>
      </c>
      <c r="AS98" s="118">
        <f t="shared" si="72"/>
        <v>0</v>
      </c>
      <c r="AT98" s="118">
        <f t="shared" si="72"/>
        <v>0</v>
      </c>
      <c r="AU98" s="118">
        <f t="shared" si="72"/>
        <v>0</v>
      </c>
    </row>
    <row r="99" spans="1:47">
      <c r="A99" s="87" t="s">
        <v>14</v>
      </c>
      <c r="B99" s="111">
        <f>(IF($B$3=Base_Cenarios!$A$3,Base_Cenarios!G51,(IF('Cenario_B.1.1'!$B$3=Base_Cenarios!$Q$3,Base_Cenarios!W51,Base_Cenarios!AM51))))*12.1667</f>
        <v>35977634.568591774</v>
      </c>
      <c r="C99" s="111">
        <f>(IF($B$3=Base_Cenarios!$A$3,Base_Cenarios!H51,(IF('Cenario_B.1.1'!$B$3=Base_Cenarios!$Q$3,Base_Cenarios!X51,Base_Cenarios!AN51))))*12.1667</f>
        <v>30940765.728988919</v>
      </c>
      <c r="D99" s="111">
        <f>(IF($B$3=Base_Cenarios!$A$3,Base_Cenarios!I51,(IF('Cenario_B.1.1'!$B$3=Base_Cenarios!$Q$3,Base_Cenarios!Y51,Base_Cenarios!AO51))))*12.1667</f>
        <v>23514981.954031587</v>
      </c>
      <c r="E99" s="111">
        <f>(IF($B$3=Base_Cenarios!$A$3,Base_Cenarios!J51,(IF('Cenario_B.1.1'!$B$3=Base_Cenarios!$Q$3,Base_Cenarios!Z51,Base_Cenarios!AP51))))*12.1667</f>
        <v>17401086.645983372</v>
      </c>
      <c r="F99" s="112">
        <v>1</v>
      </c>
      <c r="G99" s="114">
        <f>IF($B$4=Base_Cenarios!$AW$5,Base_Cenarios!AX$5,(IF('Cenario_B.1.1'!$B$4=Base_Cenarios!$AW$6,Base_Cenarios!AX$6,Base_Cenarios!AX$7)))</f>
        <v>6.5949999999999995E-2</v>
      </c>
      <c r="H99" s="114">
        <f>IF($B$4=Base_Cenarios!$AW$5,Base_Cenarios!AY$5,(IF('Cenario_B.1.1'!$B$4=Base_Cenarios!$AW$6,Base_Cenarios!AY$6,Base_Cenarios!AY$7)))</f>
        <v>7.5842499999999993E-2</v>
      </c>
      <c r="I99" s="114">
        <f>IF($B$4=Base_Cenarios!$AW$5,Base_Cenarios!AZ$5,(IF('Cenario_B.1.1'!$B$4=Base_Cenarios!$AW$6,Base_Cenarios!AZ$6,Base_Cenarios!AZ$7)))</f>
        <v>8.7218874999999987E-2</v>
      </c>
      <c r="J99" s="114">
        <f>IF($B$4=Base_Cenarios!$AW$5,Base_Cenarios!BA$5,(IF('Cenario_B.1.1'!$B$4=Base_Cenarios!$AW$6,Base_Cenarios!BA$6,Base_Cenarios!BA$7)))</f>
        <v>0.10553483874999998</v>
      </c>
      <c r="K99" s="115">
        <f t="shared" si="62"/>
        <v>35977634.568591774</v>
      </c>
      <c r="L99" s="115">
        <f t="shared" si="62"/>
        <v>30940765.728988919</v>
      </c>
      <c r="M99" s="115">
        <f t="shared" si="62"/>
        <v>23514981.954031587</v>
      </c>
      <c r="N99" s="115">
        <f t="shared" si="62"/>
        <v>17401086.645983372</v>
      </c>
      <c r="O99" s="115">
        <f t="shared" si="73"/>
        <v>28782107.65487342</v>
      </c>
      <c r="P99" s="115">
        <f t="shared" si="63"/>
        <v>24752612.583191138</v>
      </c>
      <c r="Q99" s="115">
        <f t="shared" si="63"/>
        <v>18811985.563225269</v>
      </c>
      <c r="R99" s="115">
        <f t="shared" si="63"/>
        <v>13920869.316786699</v>
      </c>
      <c r="S99" s="116">
        <f>IF($B$4=Base_Cenarios!$AW$5,Base_Cenarios!AX$5,(IF('Cenario_B.1.1'!$B$4=Base_Cenarios!$AW$6,Base_Cenarios!AX$6,Base_Cenarios!AX$7)))</f>
        <v>6.5949999999999995E-2</v>
      </c>
      <c r="T99" s="116">
        <f>IF($B$4=Base_Cenarios!$AW$5,Base_Cenarios!AY$5,(IF('Cenario_B.1.1'!$B$4=Base_Cenarios!$AW$6,Base_Cenarios!AY$6,Base_Cenarios!AY$7)))</f>
        <v>7.5842499999999993E-2</v>
      </c>
      <c r="U99" s="116">
        <f>IF($B$4=Base_Cenarios!$AW$5,Base_Cenarios!AZ$5,(IF('Cenario_B.1.1'!$B$4=Base_Cenarios!$AW$6,Base_Cenarios!AZ$6,Base_Cenarios!AZ$7)))</f>
        <v>8.7218874999999987E-2</v>
      </c>
      <c r="V99" s="116">
        <f>IF($B$4=Base_Cenarios!$AW$5,Base_Cenarios!BA$5,(IF('Cenario_B.1.1'!$B$4=Base_Cenarios!$AW$6,Base_Cenarios!BA$6,Base_Cenarios!BA$7)))</f>
        <v>0.10553483874999998</v>
      </c>
      <c r="W99" s="141">
        <f>(IF($B$3=Base_Cenarios!$A$3,Base_Cenarios!L51,(IF('Cenario_B.1.1'!$B$3=Base_Cenarios!$Q$3,Base_Cenarios!AB51,Base_Cenarios!AR51))))*12</f>
        <v>3485270.3846400008</v>
      </c>
      <c r="X99" s="141">
        <f>(IF($B$3=Base_Cenarios!$A$3,Base_Cenarios!M51,(IF('Cenario_B.1.1'!$B$3=Base_Cenarios!$Q$3,Base_Cenarios!AC51,Base_Cenarios!AS51))))*12</f>
        <v>3694386.6077184007</v>
      </c>
      <c r="Y99" s="141">
        <f>(IF($B$3=Base_Cenarios!$A$3,Base_Cenarios!N51,(IF('Cenario_B.1.1'!$B$3=Base_Cenarios!$Q$3,Base_Cenarios!AD51,Base_Cenarios!AT51))))*12</f>
        <v>3916049.8041815045</v>
      </c>
      <c r="Z99" s="141">
        <f>(IF($B$3=Base_Cenarios!$A$3,Base_Cenarios!O51,(IF('Cenario_B.1.1'!$B$3=Base_Cenarios!$Q$3,Base_Cenarios!AE51,Base_Cenarios!AU51))))*12</f>
        <v>4464296.7767669149</v>
      </c>
      <c r="AA99" s="150">
        <f>IF($B$4=Base_Cenarios!$AW$5,Base_Cenarios!AX$5,(IF('Cenario_B.1.1'!$B$4=Base_Cenarios!$AW$6,Base_Cenarios!AX$6,Base_Cenarios!AX$7)))</f>
        <v>6.5949999999999995E-2</v>
      </c>
      <c r="AB99" s="150">
        <f>IF($B$4=Base_Cenarios!$AW$5,Base_Cenarios!AY$5,(IF('Cenario_B.1.1'!$B$4=Base_Cenarios!$AW$6,Base_Cenarios!AY$6,Base_Cenarios!AY$7)))</f>
        <v>7.5842499999999993E-2</v>
      </c>
      <c r="AC99" s="150">
        <f>IF($B$4=Base_Cenarios!$AW$5,Base_Cenarios!AZ$5,(IF('Cenario_B.1.1'!$B$4=Base_Cenarios!$AW$6,Base_Cenarios!AZ$6,Base_Cenarios!AZ$7)))</f>
        <v>8.7218874999999987E-2</v>
      </c>
      <c r="AD99" s="150">
        <f>IF($B$4=Base_Cenarios!$AW$5,Base_Cenarios!BA$5,(IF('Cenario_B.1.1'!$B$4=Base_Cenarios!$AW$6,Base_Cenarios!BA$6,Base_Cenarios!BA$7)))</f>
        <v>0.10553483874999998</v>
      </c>
      <c r="AE99" s="149">
        <v>1</v>
      </c>
      <c r="AF99" s="118">
        <f t="shared" si="64"/>
        <v>2372724.9997986271</v>
      </c>
      <c r="AG99" s="118">
        <f t="shared" si="64"/>
        <v>2346625.0248008417</v>
      </c>
      <c r="AH99" s="118">
        <f t="shared" si="64"/>
        <v>2050950.2716759364</v>
      </c>
      <c r="AI99" s="118">
        <f t="shared" si="64"/>
        <v>1836420.8732586333</v>
      </c>
      <c r="AJ99" s="118">
        <f>IF(K99&gt;0,(K99-O99)*S99*(B99/K99),0)</f>
        <v>474544.99995972542</v>
      </c>
      <c r="AK99" s="118">
        <f t="shared" si="66"/>
        <v>469325.00496016821</v>
      </c>
      <c r="AL99" s="118">
        <f t="shared" si="67"/>
        <v>410190.05433518731</v>
      </c>
      <c r="AM99" s="118">
        <f t="shared" si="68"/>
        <v>367284.1746517265</v>
      </c>
      <c r="AN99" s="118">
        <f t="shared" si="74"/>
        <v>229853.58186700803</v>
      </c>
      <c r="AO99" s="118">
        <f t="shared" si="69"/>
        <v>280191.51629588276</v>
      </c>
      <c r="AP99" s="118">
        <f t="shared" si="70"/>
        <v>341553.45836468105</v>
      </c>
      <c r="AQ99" s="118">
        <f t="shared" si="71"/>
        <v>471138.84046824102</v>
      </c>
      <c r="AR99" s="118">
        <f t="shared" si="72"/>
        <v>3077123.5816253605</v>
      </c>
      <c r="AS99" s="118">
        <f t="shared" si="72"/>
        <v>3096141.5460568927</v>
      </c>
      <c r="AT99" s="118">
        <f t="shared" si="72"/>
        <v>2802693.7843758045</v>
      </c>
      <c r="AU99" s="118">
        <f t="shared" si="72"/>
        <v>2674843.8883786011</v>
      </c>
    </row>
    <row r="100" spans="1:47">
      <c r="A100" s="87" t="s">
        <v>15</v>
      </c>
      <c r="B100" s="111">
        <f>(IF($B$3=Base_Cenarios!$A$3,Base_Cenarios!G52,(IF('Cenario_B.1.1'!$B$3=Base_Cenarios!$Q$3,Base_Cenarios!W52,Base_Cenarios!AM52))))*12.1667</f>
        <v>0</v>
      </c>
      <c r="C100" s="111">
        <f>(IF($B$3=Base_Cenarios!$A$3,Base_Cenarios!H52,(IF('Cenario_B.1.1'!$B$3=Base_Cenarios!$Q$3,Base_Cenarios!X52,Base_Cenarios!AN52))))*12.1667</f>
        <v>0</v>
      </c>
      <c r="D100" s="111">
        <f>(IF($B$3=Base_Cenarios!$A$3,Base_Cenarios!I52,(IF('Cenario_B.1.1'!$B$3=Base_Cenarios!$Q$3,Base_Cenarios!Y52,Base_Cenarios!AO52))))*12.1667</f>
        <v>0</v>
      </c>
      <c r="E100" s="111">
        <f>(IF($B$3=Base_Cenarios!$A$3,Base_Cenarios!J52,(IF('Cenario_B.1.1'!$B$3=Base_Cenarios!$Q$3,Base_Cenarios!Z52,Base_Cenarios!AP52))))*12.1667</f>
        <v>0</v>
      </c>
      <c r="F100" s="112">
        <v>1</v>
      </c>
      <c r="G100" s="114">
        <f>IF($B$4=Base_Cenarios!$AW$5,Base_Cenarios!AX$5,(IF('Cenario_B.1.1'!$B$4=Base_Cenarios!$AW$6,Base_Cenarios!AX$6,Base_Cenarios!AX$7)))</f>
        <v>6.5949999999999995E-2</v>
      </c>
      <c r="H100" s="114">
        <f>IF($B$4=Base_Cenarios!$AW$5,Base_Cenarios!AY$5,(IF('Cenario_B.1.1'!$B$4=Base_Cenarios!$AW$6,Base_Cenarios!AY$6,Base_Cenarios!AY$7)))</f>
        <v>7.5842499999999993E-2</v>
      </c>
      <c r="I100" s="114">
        <f>IF($B$4=Base_Cenarios!$AW$5,Base_Cenarios!AZ$5,(IF('Cenario_B.1.1'!$B$4=Base_Cenarios!$AW$6,Base_Cenarios!AZ$6,Base_Cenarios!AZ$7)))</f>
        <v>8.7218874999999987E-2</v>
      </c>
      <c r="J100" s="114">
        <f>IF($B$4=Base_Cenarios!$AW$5,Base_Cenarios!BA$5,(IF('Cenario_B.1.1'!$B$4=Base_Cenarios!$AW$6,Base_Cenarios!BA$6,Base_Cenarios!BA$7)))</f>
        <v>0.10553483874999998</v>
      </c>
      <c r="K100" s="115">
        <f t="shared" si="62"/>
        <v>0</v>
      </c>
      <c r="L100" s="115">
        <f t="shared" si="62"/>
        <v>0</v>
      </c>
      <c r="M100" s="115">
        <f t="shared" si="62"/>
        <v>0</v>
      </c>
      <c r="N100" s="115">
        <f t="shared" si="62"/>
        <v>0</v>
      </c>
      <c r="O100" s="115">
        <f t="shared" si="73"/>
        <v>0</v>
      </c>
      <c r="P100" s="115">
        <f t="shared" si="63"/>
        <v>0</v>
      </c>
      <c r="Q100" s="115">
        <f t="shared" si="63"/>
        <v>0</v>
      </c>
      <c r="R100" s="115">
        <f t="shared" si="63"/>
        <v>0</v>
      </c>
      <c r="S100" s="116">
        <f>IF($B$4=Base_Cenarios!$AW$5,Base_Cenarios!AX$5,(IF('Cenario_B.1.1'!$B$4=Base_Cenarios!$AW$6,Base_Cenarios!AX$6,Base_Cenarios!AX$7)))</f>
        <v>6.5949999999999995E-2</v>
      </c>
      <c r="T100" s="116">
        <f>IF($B$4=Base_Cenarios!$AW$5,Base_Cenarios!AY$5,(IF('Cenario_B.1.1'!$B$4=Base_Cenarios!$AW$6,Base_Cenarios!AY$6,Base_Cenarios!AY$7)))</f>
        <v>7.5842499999999993E-2</v>
      </c>
      <c r="U100" s="116">
        <f>IF($B$4=Base_Cenarios!$AW$5,Base_Cenarios!AZ$5,(IF('Cenario_B.1.1'!$B$4=Base_Cenarios!$AW$6,Base_Cenarios!AZ$6,Base_Cenarios!AZ$7)))</f>
        <v>8.7218874999999987E-2</v>
      </c>
      <c r="V100" s="116">
        <f>IF($B$4=Base_Cenarios!$AW$5,Base_Cenarios!BA$5,(IF('Cenario_B.1.1'!$B$4=Base_Cenarios!$AW$6,Base_Cenarios!BA$6,Base_Cenarios!BA$7)))</f>
        <v>0.10553483874999998</v>
      </c>
      <c r="W100" s="141">
        <f>(IF($B$3=Base_Cenarios!$A$3,Base_Cenarios!L52,(IF('Cenario_B.1.1'!$B$3=Base_Cenarios!$Q$3,Base_Cenarios!AB52,Base_Cenarios!AR52))))*12</f>
        <v>0</v>
      </c>
      <c r="X100" s="141">
        <f>(IF($B$3=Base_Cenarios!$A$3,Base_Cenarios!M52,(IF('Cenario_B.1.1'!$B$3=Base_Cenarios!$Q$3,Base_Cenarios!AC52,Base_Cenarios!AS52))))*12</f>
        <v>0</v>
      </c>
      <c r="Y100" s="141">
        <f>(IF($B$3=Base_Cenarios!$A$3,Base_Cenarios!N52,(IF('Cenario_B.1.1'!$B$3=Base_Cenarios!$Q$3,Base_Cenarios!AD52,Base_Cenarios!AT52))))*12</f>
        <v>0</v>
      </c>
      <c r="Z100" s="141">
        <f>(IF($B$3=Base_Cenarios!$A$3,Base_Cenarios!O52,(IF('Cenario_B.1.1'!$B$3=Base_Cenarios!$Q$3,Base_Cenarios!AE52,Base_Cenarios!AU52))))*12</f>
        <v>0</v>
      </c>
      <c r="AA100" s="150">
        <f>IF($B$4=Base_Cenarios!$AW$5,Base_Cenarios!AX$5,(IF('Cenario_B.1.1'!$B$4=Base_Cenarios!$AW$6,Base_Cenarios!AX$6,Base_Cenarios!AX$7)))</f>
        <v>6.5949999999999995E-2</v>
      </c>
      <c r="AB100" s="150">
        <f>IF($B$4=Base_Cenarios!$AW$5,Base_Cenarios!AY$5,(IF('Cenario_B.1.1'!$B$4=Base_Cenarios!$AW$6,Base_Cenarios!AY$6,Base_Cenarios!AY$7)))</f>
        <v>7.5842499999999993E-2</v>
      </c>
      <c r="AC100" s="150">
        <f>IF($B$4=Base_Cenarios!$AW$5,Base_Cenarios!AZ$5,(IF('Cenario_B.1.1'!$B$4=Base_Cenarios!$AW$6,Base_Cenarios!AZ$6,Base_Cenarios!AZ$7)))</f>
        <v>8.7218874999999987E-2</v>
      </c>
      <c r="AD100" s="150">
        <f>IF($B$4=Base_Cenarios!$AW$5,Base_Cenarios!BA$5,(IF('Cenario_B.1.1'!$B$4=Base_Cenarios!$AW$6,Base_Cenarios!BA$6,Base_Cenarios!BA$7)))</f>
        <v>0.10553483874999998</v>
      </c>
      <c r="AE100" s="149">
        <v>1</v>
      </c>
      <c r="AF100" s="118">
        <f t="shared" si="64"/>
        <v>0</v>
      </c>
      <c r="AG100" s="118">
        <f t="shared" si="64"/>
        <v>0</v>
      </c>
      <c r="AH100" s="118">
        <f t="shared" si="64"/>
        <v>0</v>
      </c>
      <c r="AI100" s="118">
        <f t="shared" si="64"/>
        <v>0</v>
      </c>
      <c r="AJ100" s="118">
        <f t="shared" ref="AJ100:AJ101" si="75">IF(K100&gt;0,(K100-O100)*S100*(B100/K100),0)</f>
        <v>0</v>
      </c>
      <c r="AK100" s="118">
        <f t="shared" si="66"/>
        <v>0</v>
      </c>
      <c r="AL100" s="118">
        <f t="shared" si="67"/>
        <v>0</v>
      </c>
      <c r="AM100" s="118">
        <f t="shared" si="68"/>
        <v>0</v>
      </c>
      <c r="AN100" s="118">
        <f t="shared" si="74"/>
        <v>0</v>
      </c>
      <c r="AO100" s="118">
        <f t="shared" si="69"/>
        <v>0</v>
      </c>
      <c r="AP100" s="118">
        <f t="shared" si="70"/>
        <v>0</v>
      </c>
      <c r="AQ100" s="118">
        <f t="shared" si="71"/>
        <v>0</v>
      </c>
      <c r="AR100" s="118">
        <f t="shared" si="72"/>
        <v>0</v>
      </c>
      <c r="AS100" s="118">
        <f t="shared" si="72"/>
        <v>0</v>
      </c>
      <c r="AT100" s="118">
        <f t="shared" si="72"/>
        <v>0</v>
      </c>
      <c r="AU100" s="118">
        <f t="shared" si="72"/>
        <v>0</v>
      </c>
    </row>
    <row r="101" spans="1:47">
      <c r="A101" s="87" t="s">
        <v>16</v>
      </c>
      <c r="B101" s="111">
        <f>(IF($B$3=Base_Cenarios!$A$3,Base_Cenarios!G53,(IF('Cenario_B.1.1'!$B$3=Base_Cenarios!$Q$3,Base_Cenarios!W53,Base_Cenarios!AM53))))*12.1667</f>
        <v>0</v>
      </c>
      <c r="C101" s="111">
        <f>(IF($B$3=Base_Cenarios!$A$3,Base_Cenarios!H53,(IF('Cenario_B.1.1'!$B$3=Base_Cenarios!$Q$3,Base_Cenarios!X53,Base_Cenarios!AN53))))*12.1667</f>
        <v>0</v>
      </c>
      <c r="D101" s="111">
        <f>(IF($B$3=Base_Cenarios!$A$3,Base_Cenarios!I53,(IF('Cenario_B.1.1'!$B$3=Base_Cenarios!$Q$3,Base_Cenarios!Y53,Base_Cenarios!AO53))))*12.1667</f>
        <v>0</v>
      </c>
      <c r="E101" s="111">
        <f>(IF($B$3=Base_Cenarios!$A$3,Base_Cenarios!J53,(IF('Cenario_B.1.1'!$B$3=Base_Cenarios!$Q$3,Base_Cenarios!Z53,Base_Cenarios!AP53))))*12.1667</f>
        <v>0</v>
      </c>
      <c r="F101" s="112">
        <v>1</v>
      </c>
      <c r="G101" s="114">
        <f>IF($B$4=Base_Cenarios!$AW$5,Base_Cenarios!AX$5,(IF('Cenario_B.1.1'!$B$4=Base_Cenarios!$AW$6,Base_Cenarios!AX$6,Base_Cenarios!AX$7)))</f>
        <v>6.5949999999999995E-2</v>
      </c>
      <c r="H101" s="114">
        <f>IF($B$4=Base_Cenarios!$AW$5,Base_Cenarios!AY$5,(IF('Cenario_B.1.1'!$B$4=Base_Cenarios!$AW$6,Base_Cenarios!AY$6,Base_Cenarios!AY$7)))</f>
        <v>7.5842499999999993E-2</v>
      </c>
      <c r="I101" s="114">
        <f>IF($B$4=Base_Cenarios!$AW$5,Base_Cenarios!AZ$5,(IF('Cenario_B.1.1'!$B$4=Base_Cenarios!$AW$6,Base_Cenarios!AZ$6,Base_Cenarios!AZ$7)))</f>
        <v>8.7218874999999987E-2</v>
      </c>
      <c r="J101" s="114">
        <f>IF($B$4=Base_Cenarios!$AW$5,Base_Cenarios!BA$5,(IF('Cenario_B.1.1'!$B$4=Base_Cenarios!$AW$6,Base_Cenarios!BA$6,Base_Cenarios!BA$7)))</f>
        <v>0.10553483874999998</v>
      </c>
      <c r="K101" s="115">
        <f t="shared" si="62"/>
        <v>0</v>
      </c>
      <c r="L101" s="115">
        <f t="shared" si="62"/>
        <v>0</v>
      </c>
      <c r="M101" s="115">
        <f t="shared" si="62"/>
        <v>0</v>
      </c>
      <c r="N101" s="115">
        <f t="shared" si="62"/>
        <v>0</v>
      </c>
      <c r="O101" s="115">
        <f t="shared" si="73"/>
        <v>0</v>
      </c>
      <c r="P101" s="115">
        <f t="shared" si="63"/>
        <v>0</v>
      </c>
      <c r="Q101" s="115">
        <f t="shared" si="63"/>
        <v>0</v>
      </c>
      <c r="R101" s="115">
        <f t="shared" si="63"/>
        <v>0</v>
      </c>
      <c r="S101" s="116">
        <f>IF($B$4=Base_Cenarios!$AW$5,Base_Cenarios!AX$5,(IF('Cenario_B.1.1'!$B$4=Base_Cenarios!$AW$6,Base_Cenarios!AX$6,Base_Cenarios!AX$7)))</f>
        <v>6.5949999999999995E-2</v>
      </c>
      <c r="T101" s="116">
        <f>IF($B$4=Base_Cenarios!$AW$5,Base_Cenarios!AY$5,(IF('Cenario_B.1.1'!$B$4=Base_Cenarios!$AW$6,Base_Cenarios!AY$6,Base_Cenarios!AY$7)))</f>
        <v>7.5842499999999993E-2</v>
      </c>
      <c r="U101" s="116">
        <f>IF($B$4=Base_Cenarios!$AW$5,Base_Cenarios!AZ$5,(IF('Cenario_B.1.1'!$B$4=Base_Cenarios!$AW$6,Base_Cenarios!AZ$6,Base_Cenarios!AZ$7)))</f>
        <v>8.7218874999999987E-2</v>
      </c>
      <c r="V101" s="116">
        <f>IF($B$4=Base_Cenarios!$AW$5,Base_Cenarios!BA$5,(IF('Cenario_B.1.1'!$B$4=Base_Cenarios!$AW$6,Base_Cenarios!BA$6,Base_Cenarios!BA$7)))</f>
        <v>0.10553483874999998</v>
      </c>
      <c r="W101" s="141">
        <f>(IF($B$3=Base_Cenarios!$A$3,Base_Cenarios!L53,(IF('Cenario_B.1.1'!$B$3=Base_Cenarios!$Q$3,Base_Cenarios!AB53,Base_Cenarios!AR53))))*12</f>
        <v>0</v>
      </c>
      <c r="X101" s="141">
        <f>(IF($B$3=Base_Cenarios!$A$3,Base_Cenarios!M53,(IF('Cenario_B.1.1'!$B$3=Base_Cenarios!$Q$3,Base_Cenarios!AC53,Base_Cenarios!AS53))))*12</f>
        <v>0</v>
      </c>
      <c r="Y101" s="141">
        <f>(IF($B$3=Base_Cenarios!$A$3,Base_Cenarios!N53,(IF('Cenario_B.1.1'!$B$3=Base_Cenarios!$Q$3,Base_Cenarios!AD53,Base_Cenarios!AT53))))*12</f>
        <v>0</v>
      </c>
      <c r="Z101" s="141">
        <f>(IF($B$3=Base_Cenarios!$A$3,Base_Cenarios!O53,(IF('Cenario_B.1.1'!$B$3=Base_Cenarios!$Q$3,Base_Cenarios!AE53,Base_Cenarios!AU53))))*12</f>
        <v>0</v>
      </c>
      <c r="AA101" s="150">
        <f>IF($B$4=Base_Cenarios!$AW$5,Base_Cenarios!AX$5,(IF('Cenario_B.1.1'!$B$4=Base_Cenarios!$AW$6,Base_Cenarios!AX$6,Base_Cenarios!AX$7)))</f>
        <v>6.5949999999999995E-2</v>
      </c>
      <c r="AB101" s="150">
        <f>IF($B$4=Base_Cenarios!$AW$5,Base_Cenarios!AY$5,(IF('Cenario_B.1.1'!$B$4=Base_Cenarios!$AW$6,Base_Cenarios!AY$6,Base_Cenarios!AY$7)))</f>
        <v>7.5842499999999993E-2</v>
      </c>
      <c r="AC101" s="150">
        <f>IF($B$4=Base_Cenarios!$AW$5,Base_Cenarios!AZ$5,(IF('Cenario_B.1.1'!$B$4=Base_Cenarios!$AW$6,Base_Cenarios!AZ$6,Base_Cenarios!AZ$7)))</f>
        <v>8.7218874999999987E-2</v>
      </c>
      <c r="AD101" s="150">
        <f>IF($B$4=Base_Cenarios!$AW$5,Base_Cenarios!BA$5,(IF('Cenario_B.1.1'!$B$4=Base_Cenarios!$AW$6,Base_Cenarios!BA$6,Base_Cenarios!BA$7)))</f>
        <v>0.10553483874999998</v>
      </c>
      <c r="AE101" s="149">
        <v>1</v>
      </c>
      <c r="AF101" s="118">
        <f t="shared" si="64"/>
        <v>0</v>
      </c>
      <c r="AG101" s="118">
        <f t="shared" si="64"/>
        <v>0</v>
      </c>
      <c r="AH101" s="118">
        <f t="shared" si="64"/>
        <v>0</v>
      </c>
      <c r="AI101" s="118">
        <f t="shared" si="64"/>
        <v>0</v>
      </c>
      <c r="AJ101" s="118">
        <f t="shared" si="75"/>
        <v>0</v>
      </c>
      <c r="AK101" s="118">
        <f t="shared" si="66"/>
        <v>0</v>
      </c>
      <c r="AL101" s="118">
        <f t="shared" si="67"/>
        <v>0</v>
      </c>
      <c r="AM101" s="118">
        <f t="shared" si="68"/>
        <v>0</v>
      </c>
      <c r="AN101" s="118">
        <f t="shared" si="74"/>
        <v>0</v>
      </c>
      <c r="AO101" s="118">
        <f t="shared" si="69"/>
        <v>0</v>
      </c>
      <c r="AP101" s="118">
        <f t="shared" si="70"/>
        <v>0</v>
      </c>
      <c r="AQ101" s="118">
        <f t="shared" si="71"/>
        <v>0</v>
      </c>
      <c r="AR101" s="118">
        <f t="shared" si="72"/>
        <v>0</v>
      </c>
      <c r="AS101" s="118">
        <f t="shared" si="72"/>
        <v>0</v>
      </c>
      <c r="AT101" s="118">
        <f t="shared" si="72"/>
        <v>0</v>
      </c>
      <c r="AU101" s="118">
        <f t="shared" si="72"/>
        <v>0</v>
      </c>
    </row>
    <row r="102" spans="1:47">
      <c r="AF102" s="86" t="s">
        <v>125</v>
      </c>
      <c r="AG102" s="132">
        <f t="shared" ref="AG102:AU102" si="76">SUM(AF96:AF101)</f>
        <v>2372724.9997986271</v>
      </c>
      <c r="AH102" s="132">
        <f t="shared" si="76"/>
        <v>2346625.0248008417</v>
      </c>
      <c r="AI102" s="132">
        <f t="shared" si="76"/>
        <v>2050950.2716759364</v>
      </c>
      <c r="AJ102" s="132">
        <f t="shared" si="76"/>
        <v>1836420.8732586333</v>
      </c>
      <c r="AK102" s="132">
        <f t="shared" si="76"/>
        <v>474544.99995972542</v>
      </c>
      <c r="AL102" s="132">
        <f t="shared" si="76"/>
        <v>469325.00496016821</v>
      </c>
      <c r="AM102" s="132">
        <f t="shared" si="76"/>
        <v>410190.05433518731</v>
      </c>
      <c r="AN102" s="132">
        <f t="shared" si="76"/>
        <v>367284.1746517265</v>
      </c>
      <c r="AO102" s="132">
        <f t="shared" si="76"/>
        <v>229853.58186700803</v>
      </c>
      <c r="AP102" s="132">
        <f t="shared" si="76"/>
        <v>280191.51629588276</v>
      </c>
      <c r="AQ102" s="132">
        <f t="shared" si="76"/>
        <v>341553.45836468105</v>
      </c>
      <c r="AR102" s="132">
        <f t="shared" si="76"/>
        <v>471138.84046824102</v>
      </c>
      <c r="AS102" s="132">
        <f t="shared" si="76"/>
        <v>3077123.5816253605</v>
      </c>
      <c r="AT102" s="132">
        <f t="shared" si="76"/>
        <v>3096141.5460568927</v>
      </c>
      <c r="AU102" s="132">
        <f t="shared" si="76"/>
        <v>2802693.7843758045</v>
      </c>
    </row>
  </sheetData>
  <mergeCells count="103">
    <mergeCell ref="A6:U6"/>
    <mergeCell ref="F18:I18"/>
    <mergeCell ref="B18:E18"/>
    <mergeCell ref="J18:M18"/>
    <mergeCell ref="F42:F43"/>
    <mergeCell ref="M42:M43"/>
    <mergeCell ref="N18:Q18"/>
    <mergeCell ref="A17:U17"/>
    <mergeCell ref="B7:E7"/>
    <mergeCell ref="F7:I7"/>
    <mergeCell ref="J7:M7"/>
    <mergeCell ref="N7:Q7"/>
    <mergeCell ref="A1:BA1"/>
    <mergeCell ref="A18:A19"/>
    <mergeCell ref="R18:U18"/>
    <mergeCell ref="A7:A8"/>
    <mergeCell ref="Y58:AB58"/>
    <mergeCell ref="AC58:AF58"/>
    <mergeCell ref="B2:AH2"/>
    <mergeCell ref="B58:E58"/>
    <mergeCell ref="A57:A59"/>
    <mergeCell ref="G58:J58"/>
    <mergeCell ref="R7:U7"/>
    <mergeCell ref="AG58:AJ58"/>
    <mergeCell ref="Y57:AJ57"/>
    <mergeCell ref="W58:W59"/>
    <mergeCell ref="X58:X59"/>
    <mergeCell ref="G42:H42"/>
    <mergeCell ref="A41:A43"/>
    <mergeCell ref="B42:E42"/>
    <mergeCell ref="B41:L41"/>
    <mergeCell ref="M41:Y41"/>
    <mergeCell ref="Z41:AG41"/>
    <mergeCell ref="B57:J57"/>
    <mergeCell ref="F58:F59"/>
    <mergeCell ref="K58:N58"/>
    <mergeCell ref="A68:AU68"/>
    <mergeCell ref="AN70:AQ70"/>
    <mergeCell ref="AR70:AU70"/>
    <mergeCell ref="AI41:AX41"/>
    <mergeCell ref="A40:AX40"/>
    <mergeCell ref="A56:AJ56"/>
    <mergeCell ref="N42:Q42"/>
    <mergeCell ref="R42:U42"/>
    <mergeCell ref="V42:Y42"/>
    <mergeCell ref="Z42:AC42"/>
    <mergeCell ref="AD42:AG42"/>
    <mergeCell ref="I42:L42"/>
    <mergeCell ref="AU42:AX42"/>
    <mergeCell ref="AQ42:AT42"/>
    <mergeCell ref="AM42:AP42"/>
    <mergeCell ref="AI42:AL42"/>
    <mergeCell ref="O58:R58"/>
    <mergeCell ref="S58:V58"/>
    <mergeCell ref="K57:V57"/>
    <mergeCell ref="A81:A83"/>
    <mergeCell ref="B81:J81"/>
    <mergeCell ref="R81:AC81"/>
    <mergeCell ref="B82:E82"/>
    <mergeCell ref="F82:F83"/>
    <mergeCell ref="G82:J82"/>
    <mergeCell ref="L82:O82"/>
    <mergeCell ref="P82:P83"/>
    <mergeCell ref="Q82:Q83"/>
    <mergeCell ref="R82:U82"/>
    <mergeCell ref="V82:Y82"/>
    <mergeCell ref="Z82:AC82"/>
    <mergeCell ref="K82:K83"/>
    <mergeCell ref="K81:O81"/>
    <mergeCell ref="A80:AC80"/>
    <mergeCell ref="A69:A71"/>
    <mergeCell ref="W69:AD69"/>
    <mergeCell ref="AF69:AU69"/>
    <mergeCell ref="B70:E70"/>
    <mergeCell ref="F70:F71"/>
    <mergeCell ref="G70:J70"/>
    <mergeCell ref="K70:N70"/>
    <mergeCell ref="O70:R70"/>
    <mergeCell ref="S70:V70"/>
    <mergeCell ref="W70:Z70"/>
    <mergeCell ref="AA70:AD70"/>
    <mergeCell ref="AF70:AI70"/>
    <mergeCell ref="AJ70:AM70"/>
    <mergeCell ref="B69:J69"/>
    <mergeCell ref="K69:V69"/>
    <mergeCell ref="A92:AU92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S94:V94"/>
    <mergeCell ref="W94:Z94"/>
    <mergeCell ref="AA94:AD94"/>
    <mergeCell ref="AF94:AI94"/>
    <mergeCell ref="AJ94:AM94"/>
    <mergeCell ref="AN94:AQ94"/>
    <mergeCell ref="AR94:AU94"/>
  </mergeCells>
  <phoneticPr fontId="21" type="noConversion"/>
  <dataValidations count="4">
    <dataValidation type="list" allowBlank="1" showInputMessage="1" showErrorMessage="1" sqref="E3:F3" xr:uid="{C6B227FB-AB52-4032-92DD-393C0A22BDF5}">
      <formula1>"Cenário 1,Cenário 2,Cenário 3"</formula1>
    </dataValidation>
    <dataValidation type="list" allowBlank="1" showInputMessage="1" showErrorMessage="1" sqref="B4:D4" xr:uid="{357341B7-A906-4428-A1A0-B7FF283B5242}">
      <formula1>"PPU 1,PPU 2,PPU 3"</formula1>
    </dataValidation>
    <dataValidation type="list" allowBlank="1" showInputMessage="1" showErrorMessage="1" sqref="B3:D3" xr:uid="{1C7DD682-1C4D-401F-9CCE-6127146ECA7A}">
      <formula1>"Situação 1,Situação 2,Situação 3"</formula1>
    </dataValidation>
    <dataValidation showDropDown="1" showInputMessage="1" showErrorMessage="1" sqref="E4:G4" xr:uid="{71E35684-4C70-4C0C-B1A8-3F429367DA87}"/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6F64-EF29-4957-8E8C-FD0D1F46FE19}">
  <dimension ref="A1:BA102"/>
  <sheetViews>
    <sheetView zoomScale="80" zoomScaleNormal="80" workbookViewId="0">
      <selection activeCell="B4" sqref="B4"/>
    </sheetView>
  </sheetViews>
  <sheetFormatPr defaultColWidth="9.125" defaultRowHeight="12"/>
  <cols>
    <col min="1" max="1" width="19.75" style="2" bestFit="1" customWidth="1"/>
    <col min="2" max="5" width="20.75" style="2" bestFit="1" customWidth="1"/>
    <col min="6" max="6" width="18.125" style="2" bestFit="1" customWidth="1"/>
    <col min="7" max="7" width="17.375" style="2" bestFit="1" customWidth="1"/>
    <col min="8" max="8" width="18.625" style="2" bestFit="1" customWidth="1"/>
    <col min="9" max="9" width="18.125" style="2" bestFit="1" customWidth="1"/>
    <col min="10" max="13" width="20.75" style="2" bestFit="1" customWidth="1"/>
    <col min="14" max="14" width="16.25" style="2" bestFit="1" customWidth="1"/>
    <col min="15" max="15" width="17" style="2" bestFit="1" customWidth="1"/>
    <col min="16" max="17" width="17.25" style="2" bestFit="1" customWidth="1"/>
    <col min="18" max="18" width="20" style="2" bestFit="1" customWidth="1"/>
    <col min="19" max="19" width="20.75" style="2" bestFit="1" customWidth="1"/>
    <col min="20" max="20" width="20.25" style="2" bestFit="1" customWidth="1"/>
    <col min="21" max="21" width="20.75" style="2" bestFit="1" customWidth="1"/>
    <col min="22" max="24" width="14.125" style="2" customWidth="1"/>
    <col min="25" max="26" width="18.625" style="2" bestFit="1" customWidth="1"/>
    <col min="27" max="27" width="20" style="2" bestFit="1" customWidth="1"/>
    <col min="28" max="28" width="20.25" style="2" bestFit="1" customWidth="1"/>
    <col min="29" max="29" width="18.625" style="2" bestFit="1" customWidth="1"/>
    <col min="30" max="31" width="14.125" style="2" customWidth="1"/>
    <col min="32" max="32" width="16" style="2" bestFit="1" customWidth="1"/>
    <col min="33" max="33" width="20.75" style="2" bestFit="1" customWidth="1"/>
    <col min="34" max="35" width="20.75" style="10" bestFit="1" customWidth="1"/>
    <col min="36" max="36" width="20" style="10" bestFit="1" customWidth="1"/>
    <col min="37" max="39" width="20.75" style="10" bestFit="1" customWidth="1"/>
    <col min="40" max="40" width="20" style="10" bestFit="1" customWidth="1"/>
    <col min="41" max="41" width="17.25" style="10" bestFit="1" customWidth="1"/>
    <col min="42" max="42" width="17.375" style="10" bestFit="1" customWidth="1"/>
    <col min="43" max="43" width="18.125" style="10" bestFit="1" customWidth="1"/>
    <col min="44" max="44" width="17.875" style="10" bestFit="1" customWidth="1"/>
    <col min="45" max="45" width="20.75" style="10" bestFit="1" customWidth="1"/>
    <col min="46" max="46" width="20" style="10" bestFit="1" customWidth="1"/>
    <col min="47" max="47" width="21.25" style="10" bestFit="1" customWidth="1"/>
    <col min="48" max="48" width="13.75" style="10" bestFit="1" customWidth="1"/>
    <col min="49" max="49" width="15" style="10" bestFit="1" customWidth="1"/>
    <col min="50" max="53" width="15.25" style="2" bestFit="1" customWidth="1"/>
    <col min="54" max="16384" width="9.125" style="2"/>
  </cols>
  <sheetData>
    <row r="1" spans="1:53" ht="15.75">
      <c r="A1" s="401" t="s">
        <v>103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</row>
    <row r="2" spans="1:53">
      <c r="A2" s="7" t="s">
        <v>34</v>
      </c>
      <c r="B2" s="404" t="s">
        <v>67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8"/>
    </row>
    <row r="3" spans="1:53">
      <c r="A3" s="7" t="s">
        <v>35</v>
      </c>
      <c r="B3" s="9" t="s">
        <v>76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3">
      <c r="A4" s="7" t="s">
        <v>66</v>
      </c>
      <c r="B4" s="9" t="s">
        <v>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6" spans="1:53">
      <c r="A6" s="239" t="s">
        <v>88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402" t="s">
        <v>41</v>
      </c>
      <c r="B7" s="424" t="s">
        <v>38</v>
      </c>
      <c r="C7" s="424"/>
      <c r="D7" s="424"/>
      <c r="E7" s="424"/>
      <c r="F7" s="425" t="s">
        <v>39</v>
      </c>
      <c r="G7" s="425"/>
      <c r="H7" s="425"/>
      <c r="I7" s="425"/>
      <c r="J7" s="418" t="s">
        <v>3</v>
      </c>
      <c r="K7" s="419"/>
      <c r="L7" s="419"/>
      <c r="M7" s="420"/>
      <c r="N7" s="426" t="s">
        <v>4</v>
      </c>
      <c r="O7" s="426"/>
      <c r="P7" s="426"/>
      <c r="Q7" s="426"/>
      <c r="R7" s="405" t="s">
        <v>40</v>
      </c>
      <c r="S7" s="405"/>
      <c r="T7" s="405"/>
      <c r="U7" s="405"/>
      <c r="V7" s="30"/>
      <c r="W7" s="30"/>
      <c r="X7" s="30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3">
      <c r="A8" s="402"/>
      <c r="B8" s="125">
        <v>2023</v>
      </c>
      <c r="C8" s="125">
        <v>2028</v>
      </c>
      <c r="D8" s="125">
        <v>2033</v>
      </c>
      <c r="E8" s="125">
        <v>2043</v>
      </c>
      <c r="F8" s="126">
        <v>2023</v>
      </c>
      <c r="G8" s="126">
        <v>2028</v>
      </c>
      <c r="H8" s="126">
        <v>2033</v>
      </c>
      <c r="I8" s="126">
        <v>2043</v>
      </c>
      <c r="J8" s="127">
        <v>2023</v>
      </c>
      <c r="K8" s="127">
        <v>2028</v>
      </c>
      <c r="L8" s="127">
        <v>2033</v>
      </c>
      <c r="M8" s="127">
        <v>2043</v>
      </c>
      <c r="N8" s="128">
        <v>2023</v>
      </c>
      <c r="O8" s="128">
        <v>2028</v>
      </c>
      <c r="P8" s="128">
        <v>2033</v>
      </c>
      <c r="Q8" s="128">
        <v>2043</v>
      </c>
      <c r="R8" s="129">
        <v>2023</v>
      </c>
      <c r="S8" s="129">
        <v>2028</v>
      </c>
      <c r="T8" s="129">
        <v>2033</v>
      </c>
      <c r="U8" s="129">
        <v>2043</v>
      </c>
      <c r="V8" s="30"/>
      <c r="W8" s="30"/>
      <c r="X8" s="3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53">
      <c r="A9" s="87" t="s">
        <v>11</v>
      </c>
      <c r="B9" s="130">
        <f t="shared" ref="B9:E14" si="0">AU44</f>
        <v>0</v>
      </c>
      <c r="C9" s="130">
        <f t="shared" si="0"/>
        <v>0</v>
      </c>
      <c r="D9" s="130">
        <f t="shared" si="0"/>
        <v>0</v>
      </c>
      <c r="E9" s="130">
        <f t="shared" si="0"/>
        <v>0</v>
      </c>
      <c r="F9" s="130">
        <f>AG60</f>
        <v>0</v>
      </c>
      <c r="G9" s="130">
        <f t="shared" ref="G9:I14" si="1">AH60</f>
        <v>0</v>
      </c>
      <c r="H9" s="130">
        <f t="shared" si="1"/>
        <v>0</v>
      </c>
      <c r="I9" s="130">
        <f t="shared" si="1"/>
        <v>0</v>
      </c>
      <c r="J9" s="130">
        <f>AR72</f>
        <v>0</v>
      </c>
      <c r="K9" s="130">
        <f t="shared" ref="K9:M14" si="2">AS72</f>
        <v>0</v>
      </c>
      <c r="L9" s="130">
        <f t="shared" si="2"/>
        <v>0</v>
      </c>
      <c r="M9" s="130">
        <f t="shared" si="2"/>
        <v>0</v>
      </c>
      <c r="N9" s="131">
        <f>Z84</f>
        <v>0</v>
      </c>
      <c r="O9" s="131">
        <f t="shared" ref="O9:Q14" si="3">AA84</f>
        <v>0</v>
      </c>
      <c r="P9" s="131">
        <f t="shared" si="3"/>
        <v>0</v>
      </c>
      <c r="Q9" s="131">
        <f t="shared" si="3"/>
        <v>0</v>
      </c>
      <c r="R9" s="130">
        <f>AR96</f>
        <v>0</v>
      </c>
      <c r="S9" s="130">
        <f t="shared" ref="S9:U14" si="4">AS96</f>
        <v>0</v>
      </c>
      <c r="T9" s="130">
        <f t="shared" si="4"/>
        <v>0</v>
      </c>
      <c r="U9" s="130">
        <f t="shared" si="4"/>
        <v>0</v>
      </c>
      <c r="V9" s="119"/>
      <c r="W9" s="119"/>
      <c r="X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53">
      <c r="A10" s="87" t="s">
        <v>12</v>
      </c>
      <c r="B10" s="130">
        <f t="shared" si="0"/>
        <v>0</v>
      </c>
      <c r="C10" s="130">
        <f t="shared" si="0"/>
        <v>0</v>
      </c>
      <c r="D10" s="130">
        <f t="shared" si="0"/>
        <v>0</v>
      </c>
      <c r="E10" s="130">
        <f t="shared" si="0"/>
        <v>0</v>
      </c>
      <c r="F10" s="130">
        <f t="shared" ref="F10:F14" si="5">AG61</f>
        <v>0</v>
      </c>
      <c r="G10" s="130">
        <f t="shared" si="1"/>
        <v>0</v>
      </c>
      <c r="H10" s="130">
        <f t="shared" si="1"/>
        <v>0</v>
      </c>
      <c r="I10" s="130">
        <f t="shared" si="1"/>
        <v>0</v>
      </c>
      <c r="J10" s="130">
        <f t="shared" ref="J10:J14" si="6">AR73</f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1">
        <f t="shared" ref="N10:N14" si="7">Z85</f>
        <v>0</v>
      </c>
      <c r="O10" s="131">
        <f t="shared" si="3"/>
        <v>0</v>
      </c>
      <c r="P10" s="131">
        <f t="shared" si="3"/>
        <v>0</v>
      </c>
      <c r="Q10" s="131">
        <f t="shared" si="3"/>
        <v>0</v>
      </c>
      <c r="R10" s="130">
        <f t="shared" ref="R10:R14" si="8">AR97</f>
        <v>0</v>
      </c>
      <c r="S10" s="130">
        <f t="shared" si="4"/>
        <v>0</v>
      </c>
      <c r="T10" s="130">
        <f t="shared" si="4"/>
        <v>0</v>
      </c>
      <c r="U10" s="130">
        <f t="shared" si="4"/>
        <v>0</v>
      </c>
      <c r="V10" s="119"/>
      <c r="W10" s="119"/>
      <c r="X10" s="119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3">
      <c r="A11" s="87" t="s">
        <v>13</v>
      </c>
      <c r="B11" s="130">
        <f t="shared" si="0"/>
        <v>0</v>
      </c>
      <c r="C11" s="130">
        <f t="shared" si="0"/>
        <v>0</v>
      </c>
      <c r="D11" s="130">
        <f t="shared" si="0"/>
        <v>0</v>
      </c>
      <c r="E11" s="130">
        <f t="shared" si="0"/>
        <v>0</v>
      </c>
      <c r="F11" s="130">
        <f t="shared" si="5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6"/>
        <v>0</v>
      </c>
      <c r="K11" s="130">
        <f t="shared" si="2"/>
        <v>0</v>
      </c>
      <c r="L11" s="130">
        <f t="shared" si="2"/>
        <v>0</v>
      </c>
      <c r="M11" s="130">
        <f t="shared" si="2"/>
        <v>0</v>
      </c>
      <c r="N11" s="131">
        <f t="shared" si="7"/>
        <v>0</v>
      </c>
      <c r="O11" s="131">
        <f t="shared" si="3"/>
        <v>0</v>
      </c>
      <c r="P11" s="131">
        <f t="shared" si="3"/>
        <v>0</v>
      </c>
      <c r="Q11" s="131">
        <f t="shared" si="3"/>
        <v>0</v>
      </c>
      <c r="R11" s="130">
        <f t="shared" si="8"/>
        <v>0</v>
      </c>
      <c r="S11" s="130">
        <f t="shared" si="4"/>
        <v>0</v>
      </c>
      <c r="T11" s="130">
        <f t="shared" si="4"/>
        <v>0</v>
      </c>
      <c r="U11" s="130">
        <f t="shared" si="4"/>
        <v>0</v>
      </c>
      <c r="V11" s="119"/>
      <c r="W11" s="119"/>
      <c r="X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53">
      <c r="A12" s="87" t="s">
        <v>14</v>
      </c>
      <c r="B12" s="130">
        <f t="shared" si="0"/>
        <v>5533533.847511855</v>
      </c>
      <c r="C12" s="130">
        <f t="shared" si="0"/>
        <v>5846019.1078900173</v>
      </c>
      <c r="D12" s="130">
        <f t="shared" si="0"/>
        <v>6120956.4112986419</v>
      </c>
      <c r="E12" s="130">
        <f t="shared" si="0"/>
        <v>6129657.8868291061</v>
      </c>
      <c r="F12" s="130">
        <f t="shared" si="5"/>
        <v>0</v>
      </c>
      <c r="G12" s="130">
        <f t="shared" si="1"/>
        <v>0</v>
      </c>
      <c r="H12" s="130">
        <f t="shared" si="1"/>
        <v>0</v>
      </c>
      <c r="I12" s="130">
        <f t="shared" si="1"/>
        <v>0</v>
      </c>
      <c r="J12" s="130">
        <f t="shared" si="6"/>
        <v>1249295.4792698224</v>
      </c>
      <c r="K12" s="130">
        <f t="shared" si="2"/>
        <v>1311061.3625603011</v>
      </c>
      <c r="L12" s="130">
        <f t="shared" si="2"/>
        <v>1375884.265444054</v>
      </c>
      <c r="M12" s="130">
        <f t="shared" si="2"/>
        <v>1558279.3231037657</v>
      </c>
      <c r="N12" s="131">
        <f t="shared" si="7"/>
        <v>0</v>
      </c>
      <c r="O12" s="131">
        <f t="shared" si="3"/>
        <v>0</v>
      </c>
      <c r="P12" s="131">
        <f>AB87</f>
        <v>0</v>
      </c>
      <c r="Q12" s="131">
        <f t="shared" si="3"/>
        <v>0</v>
      </c>
      <c r="R12" s="130">
        <f t="shared" si="8"/>
        <v>3921641.1984171583</v>
      </c>
      <c r="S12" s="130">
        <f t="shared" si="4"/>
        <v>3565015.5800109319</v>
      </c>
      <c r="T12" s="130">
        <f t="shared" si="4"/>
        <v>2915640.5568325096</v>
      </c>
      <c r="U12" s="130">
        <f t="shared" si="4"/>
        <v>2389389.4948897315</v>
      </c>
      <c r="V12" s="119"/>
      <c r="W12" s="119"/>
      <c r="X12" s="119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53">
      <c r="A13" s="87" t="s">
        <v>15</v>
      </c>
      <c r="B13" s="130">
        <f t="shared" si="0"/>
        <v>0</v>
      </c>
      <c r="C13" s="130">
        <f t="shared" si="0"/>
        <v>0</v>
      </c>
      <c r="D13" s="130">
        <f t="shared" si="0"/>
        <v>0</v>
      </c>
      <c r="E13" s="130">
        <f t="shared" si="0"/>
        <v>0</v>
      </c>
      <c r="F13" s="130">
        <f t="shared" si="5"/>
        <v>0</v>
      </c>
      <c r="G13" s="130">
        <f t="shared" si="1"/>
        <v>0</v>
      </c>
      <c r="H13" s="130">
        <f t="shared" si="1"/>
        <v>0</v>
      </c>
      <c r="I13" s="130">
        <f t="shared" si="1"/>
        <v>0</v>
      </c>
      <c r="J13" s="130">
        <f t="shared" si="6"/>
        <v>0</v>
      </c>
      <c r="K13" s="130">
        <f t="shared" si="2"/>
        <v>0</v>
      </c>
      <c r="L13" s="130">
        <f t="shared" si="2"/>
        <v>0</v>
      </c>
      <c r="M13" s="130">
        <f t="shared" si="2"/>
        <v>0</v>
      </c>
      <c r="N13" s="131">
        <f t="shared" si="7"/>
        <v>0</v>
      </c>
      <c r="O13" s="131">
        <f t="shared" si="3"/>
        <v>0</v>
      </c>
      <c r="P13" s="131">
        <f t="shared" si="3"/>
        <v>0</v>
      </c>
      <c r="Q13" s="131">
        <f t="shared" si="3"/>
        <v>0</v>
      </c>
      <c r="R13" s="130">
        <f t="shared" si="8"/>
        <v>0</v>
      </c>
      <c r="S13" s="130">
        <f t="shared" si="4"/>
        <v>0</v>
      </c>
      <c r="T13" s="130">
        <f t="shared" si="4"/>
        <v>0</v>
      </c>
      <c r="U13" s="130">
        <f t="shared" si="4"/>
        <v>0</v>
      </c>
      <c r="V13" s="119"/>
      <c r="W13" s="119"/>
      <c r="X13" s="11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53">
      <c r="A14" s="87" t="s">
        <v>16</v>
      </c>
      <c r="B14" s="130">
        <f t="shared" si="0"/>
        <v>2385.54072</v>
      </c>
      <c r="C14" s="130">
        <f t="shared" si="0"/>
        <v>2680.6745933457037</v>
      </c>
      <c r="D14" s="130">
        <f t="shared" si="0"/>
        <v>2983.7236268411816</v>
      </c>
      <c r="E14" s="130">
        <f t="shared" si="0"/>
        <v>3284.1842829922548</v>
      </c>
      <c r="F14" s="130">
        <f t="shared" si="5"/>
        <v>0</v>
      </c>
      <c r="G14" s="130">
        <f t="shared" si="1"/>
        <v>0</v>
      </c>
      <c r="H14" s="130">
        <f t="shared" si="1"/>
        <v>0</v>
      </c>
      <c r="I14" s="130">
        <f t="shared" si="1"/>
        <v>0</v>
      </c>
      <c r="J14" s="130">
        <f t="shared" si="6"/>
        <v>3317.0927679004922</v>
      </c>
      <c r="K14" s="130">
        <f t="shared" si="2"/>
        <v>3548.9822695278981</v>
      </c>
      <c r="L14" s="130">
        <f t="shared" si="2"/>
        <v>3742.0174920078839</v>
      </c>
      <c r="M14" s="130">
        <f t="shared" si="2"/>
        <v>4084.8261595150793</v>
      </c>
      <c r="N14" s="131">
        <f t="shared" si="7"/>
        <v>0</v>
      </c>
      <c r="O14" s="131">
        <f t="shared" si="3"/>
        <v>0</v>
      </c>
      <c r="P14" s="131">
        <f t="shared" si="3"/>
        <v>0</v>
      </c>
      <c r="Q14" s="131">
        <f t="shared" si="3"/>
        <v>0</v>
      </c>
      <c r="R14" s="130">
        <f t="shared" si="8"/>
        <v>0</v>
      </c>
      <c r="S14" s="130">
        <f t="shared" si="4"/>
        <v>0</v>
      </c>
      <c r="T14" s="130">
        <f t="shared" si="4"/>
        <v>0</v>
      </c>
      <c r="U14" s="130">
        <f t="shared" si="4"/>
        <v>0</v>
      </c>
      <c r="V14" s="119"/>
      <c r="W14" s="119"/>
      <c r="X14" s="119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53">
      <c r="A15" s="86" t="s">
        <v>17</v>
      </c>
      <c r="B15" s="132">
        <f>SUM(B9:B14)</f>
        <v>5535919.3882318549</v>
      </c>
      <c r="C15" s="132">
        <f t="shared" ref="C15:U15" si="9">SUM(C9:C14)</f>
        <v>5848699.7824833626</v>
      </c>
      <c r="D15" s="132">
        <f t="shared" si="9"/>
        <v>6123940.1349254828</v>
      </c>
      <c r="E15" s="132">
        <f t="shared" si="9"/>
        <v>6132942.0711120982</v>
      </c>
      <c r="F15" s="132">
        <f t="shared" si="9"/>
        <v>0</v>
      </c>
      <c r="G15" s="132">
        <f t="shared" si="9"/>
        <v>0</v>
      </c>
      <c r="H15" s="132">
        <f t="shared" si="9"/>
        <v>0</v>
      </c>
      <c r="I15" s="132">
        <f t="shared" si="9"/>
        <v>0</v>
      </c>
      <c r="J15" s="132">
        <f t="shared" si="9"/>
        <v>1252612.5720377229</v>
      </c>
      <c r="K15" s="132">
        <f t="shared" si="9"/>
        <v>1314610.3448298289</v>
      </c>
      <c r="L15" s="132">
        <f t="shared" si="9"/>
        <v>1379626.282936062</v>
      </c>
      <c r="M15" s="132">
        <f t="shared" si="9"/>
        <v>1562364.1492632809</v>
      </c>
      <c r="N15" s="132">
        <f t="shared" si="9"/>
        <v>0</v>
      </c>
      <c r="O15" s="132">
        <f t="shared" si="9"/>
        <v>0</v>
      </c>
      <c r="P15" s="132">
        <f t="shared" si="9"/>
        <v>0</v>
      </c>
      <c r="Q15" s="132">
        <f t="shared" si="9"/>
        <v>0</v>
      </c>
      <c r="R15" s="132">
        <f t="shared" si="9"/>
        <v>3921641.1984171583</v>
      </c>
      <c r="S15" s="132">
        <f t="shared" si="9"/>
        <v>3565015.5800109319</v>
      </c>
      <c r="T15" s="132">
        <f t="shared" si="9"/>
        <v>2915640.5568325096</v>
      </c>
      <c r="U15" s="132">
        <f t="shared" si="9"/>
        <v>2389389.4948897315</v>
      </c>
      <c r="V15" s="120"/>
      <c r="W15" s="120"/>
      <c r="X15" s="12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7" spans="1:53">
      <c r="A17" s="235" t="s">
        <v>122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30"/>
      <c r="W17" s="30"/>
      <c r="X17" s="30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3" s="3" customFormat="1">
      <c r="A18" s="402" t="s">
        <v>41</v>
      </c>
      <c r="B18" s="415" t="s">
        <v>38</v>
      </c>
      <c r="C18" s="416"/>
      <c r="D18" s="416"/>
      <c r="E18" s="417"/>
      <c r="F18" s="412" t="s">
        <v>39</v>
      </c>
      <c r="G18" s="413"/>
      <c r="H18" s="413"/>
      <c r="I18" s="414"/>
      <c r="J18" s="418" t="s">
        <v>3</v>
      </c>
      <c r="K18" s="419"/>
      <c r="L18" s="419"/>
      <c r="M18" s="420"/>
      <c r="N18" s="421" t="s">
        <v>4</v>
      </c>
      <c r="O18" s="422"/>
      <c r="P18" s="422"/>
      <c r="Q18" s="423"/>
      <c r="R18" s="228" t="s">
        <v>40</v>
      </c>
      <c r="S18" s="228"/>
      <c r="T18" s="228"/>
      <c r="U18" s="403"/>
      <c r="V18" s="30"/>
      <c r="W18" s="30"/>
      <c r="X18" s="30"/>
    </row>
    <row r="19" spans="1:53">
      <c r="A19" s="402"/>
      <c r="B19" s="72">
        <v>2023</v>
      </c>
      <c r="C19" s="27">
        <v>2028</v>
      </c>
      <c r="D19" s="27">
        <v>2033</v>
      </c>
      <c r="E19" s="27">
        <v>2043</v>
      </c>
      <c r="F19" s="67">
        <v>2023</v>
      </c>
      <c r="G19" s="67">
        <v>2028</v>
      </c>
      <c r="H19" s="67">
        <v>2033</v>
      </c>
      <c r="I19" s="67">
        <v>2043</v>
      </c>
      <c r="J19" s="68">
        <v>2023</v>
      </c>
      <c r="K19" s="68">
        <v>2028</v>
      </c>
      <c r="L19" s="68">
        <v>2033</v>
      </c>
      <c r="M19" s="68">
        <v>2043</v>
      </c>
      <c r="N19" s="69">
        <v>2023</v>
      </c>
      <c r="O19" s="69">
        <v>2028</v>
      </c>
      <c r="P19" s="69">
        <v>2033</v>
      </c>
      <c r="Q19" s="69">
        <v>2043</v>
      </c>
      <c r="R19" s="70">
        <v>2023</v>
      </c>
      <c r="S19" s="70">
        <v>2028</v>
      </c>
      <c r="T19" s="70">
        <v>2033</v>
      </c>
      <c r="U19" s="122">
        <v>2043</v>
      </c>
      <c r="V19" s="30"/>
      <c r="W19" s="30"/>
      <c r="X19" s="30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53">
      <c r="A20" s="73" t="s">
        <v>11</v>
      </c>
      <c r="B20" s="89">
        <f>IF(Renda_Futura!B6&gt;0,B9/Renda_Futura!B6,0)</f>
        <v>0</v>
      </c>
      <c r="C20" s="89">
        <f>IF(Renda_Futura!C6&gt;0,C9/Renda_Futura!C6,0)</f>
        <v>0</v>
      </c>
      <c r="D20" s="89">
        <f>IF(Renda_Futura!D6&gt;0,D9/Renda_Futura!D6,0)</f>
        <v>0</v>
      </c>
      <c r="E20" s="89">
        <f>IF(Renda_Futura!E6&gt;0,E9/Renda_Futura!E6,0)</f>
        <v>0</v>
      </c>
      <c r="F20" s="89">
        <f>IF(Renda_Futura!F6&gt;0,F9/Renda_Futura!F6,0)</f>
        <v>0</v>
      </c>
      <c r="G20" s="89">
        <f>IF(Renda_Futura!G6&gt;0,G9/Renda_Futura!G6,0)</f>
        <v>0</v>
      </c>
      <c r="H20" s="89">
        <f>IF(Renda_Futura!H6&gt;0,H9/Renda_Futura!H6,0)</f>
        <v>0</v>
      </c>
      <c r="I20" s="89">
        <f>IF(Renda_Futura!I6&gt;0,I9/Renda_Futura!I6,0)</f>
        <v>0</v>
      </c>
      <c r="J20" s="89">
        <f>IF(Renda_Futura!J6&gt;0,J9/Renda_Futura!J6,0)</f>
        <v>0</v>
      </c>
      <c r="K20" s="89">
        <f>IF(Renda_Futura!K6&gt;0,K9/Renda_Futura!K6,0)</f>
        <v>0</v>
      </c>
      <c r="L20" s="89">
        <f>IF(Renda_Futura!L6&gt;0,L9/Renda_Futura!L6,0)</f>
        <v>0</v>
      </c>
      <c r="M20" s="89">
        <f>IF(Renda_Futura!M6&gt;0,M9/Renda_Futura!M6,0)</f>
        <v>0</v>
      </c>
      <c r="N20" s="89">
        <f>IF(Renda_Futura!N6&gt;0,N9/Renda_Futura!N6,0)</f>
        <v>0</v>
      </c>
      <c r="O20" s="89">
        <f>IF(Renda_Futura!O6&gt;0,O9/Renda_Futura!O6,0)</f>
        <v>0</v>
      </c>
      <c r="P20" s="89">
        <f>IF(Renda_Futura!P6&gt;0,P9/Renda_Futura!P6,0)</f>
        <v>0</v>
      </c>
      <c r="Q20" s="89">
        <f>IF(Renda_Futura!Q6&gt;0,Q9/Renda_Futura!Q6,0)</f>
        <v>0</v>
      </c>
      <c r="R20" s="89">
        <f>IF(Renda_Futura!R6&gt;0,R9/Renda_Futura!R6,0)</f>
        <v>0</v>
      </c>
      <c r="S20" s="89">
        <f>IF(Renda_Futura!S6&gt;0,S9/Renda_Futura!S6,0)</f>
        <v>0</v>
      </c>
      <c r="T20" s="89">
        <f>IF(Renda_Futura!T6&gt;0,T9/Renda_Futura!T6,0)</f>
        <v>0</v>
      </c>
      <c r="U20" s="123">
        <f>IF(Renda_Futura!U6&gt;0,U9/Renda_Futura!U6,0)</f>
        <v>0</v>
      </c>
      <c r="V20" s="121"/>
      <c r="W20" s="121"/>
      <c r="X20" s="12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53">
      <c r="A21" s="25" t="s">
        <v>12</v>
      </c>
      <c r="B21" s="89">
        <f>IF(Renda_Futura!B7&gt;0,B10/Renda_Futura!B7,0)</f>
        <v>0</v>
      </c>
      <c r="C21" s="89">
        <f>IF(Renda_Futura!C7&gt;0,C10/Renda_Futura!C7,0)</f>
        <v>0</v>
      </c>
      <c r="D21" s="89">
        <f>IF(Renda_Futura!D7&gt;0,D10/Renda_Futura!D7,0)</f>
        <v>0</v>
      </c>
      <c r="E21" s="89">
        <f>IF(Renda_Futura!E7&gt;0,E10/Renda_Futura!E7,0)</f>
        <v>0</v>
      </c>
      <c r="F21" s="89">
        <f>IF(Renda_Futura!F7&gt;0,F10/Renda_Futura!F7,0)</f>
        <v>0</v>
      </c>
      <c r="G21" s="89">
        <f>IF(Renda_Futura!G7&gt;0,G10/Renda_Futura!G7,0)</f>
        <v>0</v>
      </c>
      <c r="H21" s="89">
        <f>IF(Renda_Futura!H7&gt;0,H10/Renda_Futura!H7,0)</f>
        <v>0</v>
      </c>
      <c r="I21" s="89">
        <f>IF(Renda_Futura!I7&gt;0,I10/Renda_Futura!I7,0)</f>
        <v>0</v>
      </c>
      <c r="J21" s="89">
        <f>IF(Renda_Futura!J7&gt;0,J10/Renda_Futura!J7,0)</f>
        <v>0</v>
      </c>
      <c r="K21" s="89">
        <f>IF(Renda_Futura!K7&gt;0,K10/Renda_Futura!K7,0)</f>
        <v>0</v>
      </c>
      <c r="L21" s="89">
        <f>IF(Renda_Futura!L7&gt;0,L10/Renda_Futura!L7,0)</f>
        <v>0</v>
      </c>
      <c r="M21" s="89">
        <f>IF(Renda_Futura!M7&gt;0,M10/Renda_Futura!M7,0)</f>
        <v>0</v>
      </c>
      <c r="N21" s="89">
        <f>IF(Renda_Futura!N7&gt;0,N10/Renda_Futura!N7,0)</f>
        <v>0</v>
      </c>
      <c r="O21" s="89">
        <f>IF(Renda_Futura!O7&gt;0,O10/Renda_Futura!O7,0)</f>
        <v>0</v>
      </c>
      <c r="P21" s="89">
        <f>IF(Renda_Futura!P7&gt;0,P10/Renda_Futura!P7,0)</f>
        <v>0</v>
      </c>
      <c r="Q21" s="89">
        <f>IF(Renda_Futura!Q7&gt;0,Q10/Renda_Futura!Q7,0)</f>
        <v>0</v>
      </c>
      <c r="R21" s="89">
        <f>IF(Renda_Futura!R7&gt;0,R10/Renda_Futura!R7,0)</f>
        <v>0</v>
      </c>
      <c r="S21" s="89">
        <f>IF(Renda_Futura!S7&gt;0,S10/Renda_Futura!S7,0)</f>
        <v>0</v>
      </c>
      <c r="T21" s="89">
        <f>IF(Renda_Futura!T7&gt;0,T10/Renda_Futura!T7,0)</f>
        <v>0</v>
      </c>
      <c r="U21" s="123">
        <f>IF(Renda_Futura!U7&gt;0,U10/Renda_Futura!U7,0)</f>
        <v>0</v>
      </c>
      <c r="V21" s="121"/>
      <c r="W21" s="121"/>
      <c r="X21" s="12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53">
      <c r="A22" s="25" t="s">
        <v>13</v>
      </c>
      <c r="B22" s="89">
        <f>IF(Renda_Futura!B8&gt;0,B11/Renda_Futura!B8,0)</f>
        <v>0</v>
      </c>
      <c r="C22" s="89">
        <f>IF(Renda_Futura!C8&gt;0,C11/Renda_Futura!C8,0)</f>
        <v>0</v>
      </c>
      <c r="D22" s="89">
        <f>IF(Renda_Futura!D8&gt;0,D11/Renda_Futura!D8,0)</f>
        <v>0</v>
      </c>
      <c r="E22" s="89">
        <f>IF(Renda_Futura!E8&gt;0,E11/Renda_Futura!E8,0)</f>
        <v>0</v>
      </c>
      <c r="F22" s="89">
        <f>IF(Renda_Futura!F8&gt;0,F11/Renda_Futura!F8,0)</f>
        <v>0</v>
      </c>
      <c r="G22" s="89">
        <f>IF(Renda_Futura!G8&gt;0,G11/Renda_Futura!G8,0)</f>
        <v>0</v>
      </c>
      <c r="H22" s="89">
        <f>IF(Renda_Futura!H8&gt;0,H11/Renda_Futura!H8,0)</f>
        <v>0</v>
      </c>
      <c r="I22" s="89">
        <f>IF(Renda_Futura!I8&gt;0,I11/Renda_Futura!I8,0)</f>
        <v>0</v>
      </c>
      <c r="J22" s="89">
        <f>IF(Renda_Futura!J8&gt;0,J11/Renda_Futura!J8,0)</f>
        <v>0</v>
      </c>
      <c r="K22" s="89">
        <f>IF(Renda_Futura!K8&gt;0,K11/Renda_Futura!K8,0)</f>
        <v>0</v>
      </c>
      <c r="L22" s="89">
        <f>IF(Renda_Futura!L8&gt;0,L11/Renda_Futura!L8,0)</f>
        <v>0</v>
      </c>
      <c r="M22" s="89">
        <f>IF(Renda_Futura!M8&gt;0,M11/Renda_Futura!M8,0)</f>
        <v>0</v>
      </c>
      <c r="N22" s="89">
        <f>IF(Renda_Futura!N8&gt;0,N11/Renda_Futura!N8,0)</f>
        <v>0</v>
      </c>
      <c r="O22" s="89">
        <f>IF(Renda_Futura!O8&gt;0,O11/Renda_Futura!O8,0)</f>
        <v>0</v>
      </c>
      <c r="P22" s="89">
        <f>IF(Renda_Futura!P8&gt;0,P11/Renda_Futura!P8,0)</f>
        <v>0</v>
      </c>
      <c r="Q22" s="89">
        <f>IF(Renda_Futura!Q8&gt;0,Q11/Renda_Futura!Q8,0)</f>
        <v>0</v>
      </c>
      <c r="R22" s="89">
        <f>IF(Renda_Futura!R8&gt;0,R11/Renda_Futura!R8,0)</f>
        <v>0</v>
      </c>
      <c r="S22" s="89">
        <f>IF(Renda_Futura!S8&gt;0,S11/Renda_Futura!S8,0)</f>
        <v>0</v>
      </c>
      <c r="T22" s="89">
        <f>IF(Renda_Futura!T8&gt;0,T11/Renda_Futura!T8,0)</f>
        <v>0</v>
      </c>
      <c r="U22" s="123">
        <f>IF(Renda_Futura!U8&gt;0,U11/Renda_Futura!U8,0)</f>
        <v>0</v>
      </c>
      <c r="V22" s="121"/>
      <c r="W22" s="121"/>
      <c r="X22" s="12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53">
      <c r="A23" s="25" t="s">
        <v>14</v>
      </c>
      <c r="B23" s="89">
        <f>IF(Renda_Futura!B9&gt;0,B12/Renda_Futura!B9,0)</f>
        <v>6.5097564225239504E-2</v>
      </c>
      <c r="C23" s="89">
        <f>IF(Renda_Futura!C9&gt;0,C12/Renda_Futura!C9,0)</f>
        <v>5.5476084026685538E-2</v>
      </c>
      <c r="D23" s="89">
        <f>IF(Renda_Futura!D9&gt;0,D12/Renda_Futura!D9,0)</f>
        <v>4.7478433058620373E-2</v>
      </c>
      <c r="E23" s="89">
        <f>IF(Renda_Futura!E9&gt;0,E12/Renda_Futura!E9,0)</f>
        <v>3.3677523593102235E-2</v>
      </c>
      <c r="F23" s="89">
        <f>IF(Renda_Futura!F9&gt;0,F12/Renda_Futura!F9,0)</f>
        <v>0</v>
      </c>
      <c r="G23" s="89">
        <f>IF(Renda_Futura!G9&gt;0,G12/Renda_Futura!G9,0)</f>
        <v>0</v>
      </c>
      <c r="H23" s="89">
        <f>IF(Renda_Futura!H9&gt;0,H12/Renda_Futura!H9,0)</f>
        <v>0</v>
      </c>
      <c r="I23" s="89">
        <f>IF(Renda_Futura!I9&gt;0,I12/Renda_Futura!I9,0)</f>
        <v>0</v>
      </c>
      <c r="J23" s="89">
        <f>IF(Renda_Futura!J9&gt;0,J12/Renda_Futura!J9,0)</f>
        <v>2.0382193659504512E-4</v>
      </c>
      <c r="K23" s="89">
        <f>IF(Renda_Futura!K9&gt;0,K12/Renda_Futura!K9,0)</f>
        <v>1.7677604112298757E-4</v>
      </c>
      <c r="L23" s="89">
        <f>IF(Renda_Futura!L9&gt;0,L12/Renda_Futura!L9,0)</f>
        <v>1.5331933211530364E-4</v>
      </c>
      <c r="M23" s="89">
        <f>IF(Renda_Futura!M9&gt;0,M12/Renda_Futura!M9,0)</f>
        <v>1.2058626135720949E-4</v>
      </c>
      <c r="N23" s="89">
        <f>IF(Renda_Futura!N9&gt;0,N12/Renda_Futura!N9,0)</f>
        <v>0</v>
      </c>
      <c r="O23" s="89">
        <f>IF(Renda_Futura!O9&gt;0,O12/Renda_Futura!O9,0)</f>
        <v>0</v>
      </c>
      <c r="P23" s="89">
        <f>IF(Renda_Futura!P9&gt;0,P12/Renda_Futura!P9,0)</f>
        <v>0</v>
      </c>
      <c r="Q23" s="89">
        <f>IF(Renda_Futura!Q9&gt;0,Q12/Renda_Futura!Q9,0)</f>
        <v>0</v>
      </c>
      <c r="R23" s="89">
        <f>IF(Renda_Futura!R9&gt;0,R12/Renda_Futura!R9,0)</f>
        <v>1.3551106071324713E-3</v>
      </c>
      <c r="S23" s="89">
        <f>IF(Renda_Futura!S9&gt;0,S12/Renda_Futura!S9,0)</f>
        <v>1.0180824481256176E-3</v>
      </c>
      <c r="T23" s="89">
        <f>IF(Renda_Futura!T9&gt;0,T12/Renda_Futura!T9,0)</f>
        <v>6.8812942715958483E-4</v>
      </c>
      <c r="U23" s="123">
        <f>IF(Renda_Futura!U9&gt;0,U12/Renda_Futura!U9,0)</f>
        <v>3.9161616088066877E-4</v>
      </c>
      <c r="V23" s="121"/>
      <c r="W23" s="121"/>
      <c r="X23" s="12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53">
      <c r="A24" s="25" t="s">
        <v>15</v>
      </c>
      <c r="B24" s="89">
        <f>IF(Renda_Futura!B10&gt;0,B13/Renda_Futura!B10,0)</f>
        <v>0</v>
      </c>
      <c r="C24" s="89">
        <f>IF(Renda_Futura!C10&gt;0,C13/Renda_Futura!C10,0)</f>
        <v>0</v>
      </c>
      <c r="D24" s="89">
        <f>IF(Renda_Futura!D10&gt;0,D13/Renda_Futura!D10,0)</f>
        <v>0</v>
      </c>
      <c r="E24" s="89">
        <f>IF(Renda_Futura!E10&gt;0,E13/Renda_Futura!E10,0)</f>
        <v>0</v>
      </c>
      <c r="F24" s="89">
        <f>IF(Renda_Futura!F10&gt;0,F13/Renda_Futura!F10,0)</f>
        <v>0</v>
      </c>
      <c r="G24" s="89">
        <f>IF(Renda_Futura!G10&gt;0,G13/Renda_Futura!G10,0)</f>
        <v>0</v>
      </c>
      <c r="H24" s="89">
        <f>IF(Renda_Futura!H10&gt;0,H13/Renda_Futura!H10,0)</f>
        <v>0</v>
      </c>
      <c r="I24" s="89">
        <f>IF(Renda_Futura!I10&gt;0,I13/Renda_Futura!I10,0)</f>
        <v>0</v>
      </c>
      <c r="J24" s="89">
        <f>IF(Renda_Futura!J10&gt;0,J13/Renda_Futura!J10,0)</f>
        <v>0</v>
      </c>
      <c r="K24" s="89">
        <f>IF(Renda_Futura!K10&gt;0,K13/Renda_Futura!K10,0)</f>
        <v>0</v>
      </c>
      <c r="L24" s="89">
        <f>IF(Renda_Futura!L10&gt;0,L13/Renda_Futura!L10,0)</f>
        <v>0</v>
      </c>
      <c r="M24" s="89">
        <f>IF(Renda_Futura!M10&gt;0,M13/Renda_Futura!M10,0)</f>
        <v>0</v>
      </c>
      <c r="N24" s="89">
        <f>IF(Renda_Futura!N10&gt;0,N13/Renda_Futura!N10,0)</f>
        <v>0</v>
      </c>
      <c r="O24" s="89">
        <f>IF(Renda_Futura!O10&gt;0,O13/Renda_Futura!O10,0)</f>
        <v>0</v>
      </c>
      <c r="P24" s="89">
        <f>IF(Renda_Futura!P10&gt;0,P13/Renda_Futura!P10,0)</f>
        <v>0</v>
      </c>
      <c r="Q24" s="89">
        <f>IF(Renda_Futura!Q10&gt;0,Q13/Renda_Futura!Q10,0)</f>
        <v>0</v>
      </c>
      <c r="R24" s="89">
        <f>IF(Renda_Futura!R10&gt;0,R13/Renda_Futura!R10,0)</f>
        <v>0</v>
      </c>
      <c r="S24" s="89">
        <f>IF(Renda_Futura!S10&gt;0,S13/Renda_Futura!S10,0)</f>
        <v>0</v>
      </c>
      <c r="T24" s="89">
        <f>IF(Renda_Futura!T10&gt;0,T13/Renda_Futura!T10,0)</f>
        <v>0</v>
      </c>
      <c r="U24" s="123">
        <f>IF(Renda_Futura!U10&gt;0,U13/Renda_Futura!U10,0)</f>
        <v>0</v>
      </c>
      <c r="V24" s="121"/>
      <c r="W24" s="121"/>
      <c r="X24" s="12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53">
      <c r="A25" s="31" t="s">
        <v>16</v>
      </c>
      <c r="B25" s="89">
        <f>IF(Renda_Futura!B11&gt;0,B14/Renda_Futura!B11,0)</f>
        <v>4.8393558942253994E-5</v>
      </c>
      <c r="C25" s="89">
        <f>IF(Renda_Futura!C11&gt;0,C14/Renda_Futura!C11,0)</f>
        <v>4.3866019253584231E-5</v>
      </c>
      <c r="D25" s="89">
        <f>IF(Renda_Futura!D11&gt;0,D14/Renda_Futura!D11,0)</f>
        <v>3.990931225639583E-5</v>
      </c>
      <c r="E25" s="89">
        <f>IF(Renda_Futura!E11&gt;0,E14/Renda_Futura!E11,0)</f>
        <v>3.1115013325590268E-5</v>
      </c>
      <c r="F25" s="89">
        <f>IF(Renda_Futura!F11&gt;0,F14/Renda_Futura!F11,0)</f>
        <v>0</v>
      </c>
      <c r="G25" s="89">
        <f>IF(Renda_Futura!G11&gt;0,G14/Renda_Futura!G11,0)</f>
        <v>0</v>
      </c>
      <c r="H25" s="89">
        <f>IF(Renda_Futura!H11&gt;0,H14/Renda_Futura!H11,0)</f>
        <v>0</v>
      </c>
      <c r="I25" s="89">
        <f>IF(Renda_Futura!I11&gt;0,I14/Renda_Futura!I11,0)</f>
        <v>0</v>
      </c>
      <c r="J25" s="89">
        <f>IF(Renda_Futura!J11&gt;0,J14/Renda_Futura!J11,0)</f>
        <v>7.0356608342557892E-7</v>
      </c>
      <c r="K25" s="89">
        <f>IF(Renda_Futura!K11&gt;0,K14/Renda_Futura!K11,0)</f>
        <v>6.2210792995419311E-7</v>
      </c>
      <c r="L25" s="89">
        <f>IF(Renda_Futura!L11&gt;0,L14/Renda_Futura!L11,0)</f>
        <v>5.4210367395490932E-7</v>
      </c>
      <c r="M25" s="89">
        <f>IF(Renda_Futura!M11&gt;0,M14/Renda_Futura!M11,0)</f>
        <v>4.1094871232001609E-7</v>
      </c>
      <c r="N25" s="89">
        <f>IF(Renda_Futura!N11&gt;0,N14/Renda_Futura!N11,0)</f>
        <v>0</v>
      </c>
      <c r="O25" s="89">
        <f>IF(Renda_Futura!O11&gt;0,O14/Renda_Futura!O11,0)</f>
        <v>0</v>
      </c>
      <c r="P25" s="89">
        <f>IF(Renda_Futura!P11&gt;0,P14/Renda_Futura!P11,0)</f>
        <v>0</v>
      </c>
      <c r="Q25" s="89">
        <f>IF(Renda_Futura!Q11&gt;0,Q14/Renda_Futura!Q11,0)</f>
        <v>0</v>
      </c>
      <c r="R25" s="89">
        <f>IF(Renda_Futura!R11&gt;0,R14/Renda_Futura!R11,0)</f>
        <v>0</v>
      </c>
      <c r="S25" s="89">
        <f>IF(Renda_Futura!S11&gt;0,S14/Renda_Futura!S11,0)</f>
        <v>0</v>
      </c>
      <c r="T25" s="89">
        <f>IF(Renda_Futura!T11&gt;0,T14/Renda_Futura!T11,0)</f>
        <v>0</v>
      </c>
      <c r="U25" s="123">
        <f>IF(Renda_Futura!U11&gt;0,U14/Renda_Futura!U11,0)</f>
        <v>0</v>
      </c>
      <c r="V25" s="121"/>
      <c r="W25" s="121"/>
      <c r="X25" s="12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53">
      <c r="A26" s="29" t="s">
        <v>17</v>
      </c>
      <c r="B26" s="90">
        <f>IF(Renda_Futura!B12&gt;0,B15/Renda_Futura!B12,0)</f>
        <v>3.6169515090301495E-2</v>
      </c>
      <c r="C26" s="90">
        <f>IF(Renda_Futura!C12&gt;0,C15/Renda_Futura!C12,0)</f>
        <v>3.0824472769295733E-2</v>
      </c>
      <c r="D26" s="90">
        <f>IF(Renda_Futura!D12&gt;0,D15/Renda_Futura!D12,0)</f>
        <v>2.6381457665001586E-2</v>
      </c>
      <c r="E26" s="90">
        <f>IF(Renda_Futura!E12&gt;0,E15/Renda_Futura!E12,0)</f>
        <v>1.8713866911568303E-2</v>
      </c>
      <c r="F26" s="90">
        <f>IF(Renda_Futura!F12&gt;0,F15/Renda_Futura!F12,0)</f>
        <v>0</v>
      </c>
      <c r="G26" s="90">
        <f>IF(Renda_Futura!G12&gt;0,G15/Renda_Futura!G12,0)</f>
        <v>0</v>
      </c>
      <c r="H26" s="90">
        <f>IF(Renda_Futura!H12&gt;0,H15/Renda_Futura!H12,0)</f>
        <v>0</v>
      </c>
      <c r="I26" s="90">
        <f>IF(Renda_Futura!I12&gt;0,I15/Renda_Futura!I12,0)</f>
        <v>0</v>
      </c>
      <c r="J26" s="90">
        <f>IF(Renda_Futura!J12&gt;0,J15/Renda_Futura!J12,0)</f>
        <v>9.3569480446556818E-5</v>
      </c>
      <c r="K26" s="90">
        <f>IF(Renda_Futura!K12&gt;0,K15/Renda_Futura!K12,0)</f>
        <v>8.1157587175855405E-5</v>
      </c>
      <c r="L26" s="90">
        <f>IF(Renda_Futura!L12&gt;0,L15/Renda_Futura!L12,0)</f>
        <v>7.0389547047804388E-5</v>
      </c>
      <c r="M26" s="90">
        <f>IF(Renda_Futura!M12&gt;0,M15/Renda_Futura!M12,0)</f>
        <v>5.5356227297942387E-5</v>
      </c>
      <c r="N26" s="90">
        <f>IF(Renda_Futura!N12&gt;0,N15/Renda_Futura!N12,0)</f>
        <v>0</v>
      </c>
      <c r="O26" s="90">
        <f>IF(Renda_Futura!O12&gt;0,O15/Renda_Futura!O12,0)</f>
        <v>0</v>
      </c>
      <c r="P26" s="90">
        <f>IF(Renda_Futura!P12&gt;0,P15/Renda_Futura!P12,0)</f>
        <v>0</v>
      </c>
      <c r="Q26" s="90">
        <f>IF(Renda_Futura!Q12&gt;0,Q15/Renda_Futura!Q12,0)</f>
        <v>0</v>
      </c>
      <c r="R26" s="90">
        <f>IF(Renda_Futura!R12&gt;0,R15/Renda_Futura!R12,0)</f>
        <v>1.3551106071324713E-3</v>
      </c>
      <c r="S26" s="90">
        <f>IF(Renda_Futura!S12&gt;0,S15/Renda_Futura!S12,0)</f>
        <v>1.0180824481256176E-3</v>
      </c>
      <c r="T26" s="90">
        <f>IF(Renda_Futura!T12&gt;0,T15/Renda_Futura!T12,0)</f>
        <v>6.8812942715958483E-4</v>
      </c>
      <c r="U26" s="124">
        <f>IF(Renda_Futura!U12&gt;0,U15/Renda_Futura!U12,0)</f>
        <v>3.9161616088066877E-4</v>
      </c>
      <c r="V26" s="104"/>
      <c r="W26" s="104"/>
      <c r="X26" s="10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53">
      <c r="A27" s="11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53">
      <c r="A28" s="11" t="s">
        <v>42</v>
      </c>
    </row>
    <row r="29" spans="1:53">
      <c r="A29" s="11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</row>
    <row r="30" spans="1:53">
      <c r="A30" s="11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</row>
    <row r="31" spans="1:53">
      <c r="A31" s="11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</row>
    <row r="32" spans="1:53">
      <c r="A32" s="11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</row>
    <row r="33" spans="1:53">
      <c r="A33" s="11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</row>
    <row r="34" spans="1:53">
      <c r="A34" s="11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</row>
    <row r="35" spans="1:53">
      <c r="A35" s="11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</row>
    <row r="36" spans="1:53">
      <c r="A36" s="11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</row>
    <row r="37" spans="1:53">
      <c r="A37" s="1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</row>
    <row r="38" spans="1:53">
      <c r="A38" s="11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</row>
    <row r="39" spans="1:53">
      <c r="A39" s="11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</row>
    <row r="40" spans="1:53">
      <c r="A40" s="398" t="s">
        <v>38</v>
      </c>
      <c r="B40" s="399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104"/>
      <c r="AZ40" s="104"/>
      <c r="BA40" s="104"/>
    </row>
    <row r="41" spans="1:53" ht="12" customHeight="1">
      <c r="A41" s="408" t="s">
        <v>36</v>
      </c>
      <c r="B41" s="355" t="s">
        <v>37</v>
      </c>
      <c r="C41" s="356"/>
      <c r="D41" s="356"/>
      <c r="E41" s="356"/>
      <c r="F41" s="356"/>
      <c r="G41" s="356"/>
      <c r="H41" s="356"/>
      <c r="I41" s="356"/>
      <c r="J41" s="356"/>
      <c r="K41" s="356"/>
      <c r="L41" s="357"/>
      <c r="M41" s="358" t="s">
        <v>104</v>
      </c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60"/>
      <c r="Z41" s="409" t="s">
        <v>105</v>
      </c>
      <c r="AA41" s="410"/>
      <c r="AB41" s="410"/>
      <c r="AC41" s="410"/>
      <c r="AD41" s="410"/>
      <c r="AE41" s="410"/>
      <c r="AF41" s="410"/>
      <c r="AG41" s="411"/>
      <c r="AH41" s="105" t="s">
        <v>106</v>
      </c>
      <c r="AI41" s="395" t="s">
        <v>107</v>
      </c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Y41" s="104"/>
      <c r="AZ41" s="104"/>
      <c r="BA41" s="104"/>
    </row>
    <row r="42" spans="1:53" ht="12" customHeight="1">
      <c r="A42" s="353"/>
      <c r="B42" s="365" t="s">
        <v>108</v>
      </c>
      <c r="C42" s="365"/>
      <c r="D42" s="365"/>
      <c r="E42" s="365"/>
      <c r="F42" s="366" t="s">
        <v>109</v>
      </c>
      <c r="G42" s="406" t="s">
        <v>110</v>
      </c>
      <c r="H42" s="407"/>
      <c r="I42" s="368" t="s">
        <v>111</v>
      </c>
      <c r="J42" s="369"/>
      <c r="K42" s="369"/>
      <c r="L42" s="370"/>
      <c r="M42" s="390" t="s">
        <v>112</v>
      </c>
      <c r="N42" s="371" t="s">
        <v>113</v>
      </c>
      <c r="O42" s="372"/>
      <c r="P42" s="372"/>
      <c r="Q42" s="373"/>
      <c r="R42" s="371" t="s">
        <v>114</v>
      </c>
      <c r="S42" s="372"/>
      <c r="T42" s="372"/>
      <c r="U42" s="373"/>
      <c r="V42" s="371" t="s">
        <v>115</v>
      </c>
      <c r="W42" s="372"/>
      <c r="X42" s="372"/>
      <c r="Y42" s="373"/>
      <c r="Z42" s="374" t="s">
        <v>116</v>
      </c>
      <c r="AA42" s="375"/>
      <c r="AB42" s="375"/>
      <c r="AC42" s="376"/>
      <c r="AD42" s="374" t="s">
        <v>115</v>
      </c>
      <c r="AE42" s="375"/>
      <c r="AF42" s="375"/>
      <c r="AG42" s="376"/>
      <c r="AH42" s="143" t="s">
        <v>117</v>
      </c>
      <c r="AI42" s="378" t="s">
        <v>118</v>
      </c>
      <c r="AJ42" s="379"/>
      <c r="AK42" s="379"/>
      <c r="AL42" s="380"/>
      <c r="AM42" s="378" t="s">
        <v>119</v>
      </c>
      <c r="AN42" s="379"/>
      <c r="AO42" s="379"/>
      <c r="AP42" s="380"/>
      <c r="AQ42" s="378" t="s">
        <v>120</v>
      </c>
      <c r="AR42" s="379"/>
      <c r="AS42" s="379"/>
      <c r="AT42" s="380"/>
      <c r="AU42" s="378" t="s">
        <v>121</v>
      </c>
      <c r="AV42" s="379"/>
      <c r="AW42" s="379"/>
      <c r="AX42" s="380"/>
      <c r="AY42" s="104"/>
      <c r="AZ42" s="104"/>
      <c r="BA42" s="104"/>
    </row>
    <row r="43" spans="1:53">
      <c r="A43" s="354"/>
      <c r="B43" s="106">
        <v>2023</v>
      </c>
      <c r="C43" s="106">
        <v>2028</v>
      </c>
      <c r="D43" s="106">
        <v>2033</v>
      </c>
      <c r="E43" s="106">
        <v>2043</v>
      </c>
      <c r="F43" s="367"/>
      <c r="G43" s="133" t="s">
        <v>126</v>
      </c>
      <c r="H43" s="133" t="s">
        <v>127</v>
      </c>
      <c r="I43" s="106">
        <v>2023</v>
      </c>
      <c r="J43" s="106">
        <v>2028</v>
      </c>
      <c r="K43" s="106">
        <v>2033</v>
      </c>
      <c r="L43" s="106">
        <v>2043</v>
      </c>
      <c r="M43" s="391"/>
      <c r="N43" s="107">
        <v>2023</v>
      </c>
      <c r="O43" s="107">
        <v>2028</v>
      </c>
      <c r="P43" s="107">
        <v>2033</v>
      </c>
      <c r="Q43" s="107">
        <v>2043</v>
      </c>
      <c r="R43" s="107">
        <v>2023</v>
      </c>
      <c r="S43" s="107">
        <v>2028</v>
      </c>
      <c r="T43" s="107">
        <v>2033</v>
      </c>
      <c r="U43" s="107">
        <v>2043</v>
      </c>
      <c r="V43" s="107">
        <v>2023</v>
      </c>
      <c r="W43" s="107">
        <v>2028</v>
      </c>
      <c r="X43" s="107">
        <v>2033</v>
      </c>
      <c r="Y43" s="107">
        <v>2043</v>
      </c>
      <c r="Z43" s="108">
        <v>2023</v>
      </c>
      <c r="AA43" s="108">
        <v>2028</v>
      </c>
      <c r="AB43" s="108">
        <v>2033</v>
      </c>
      <c r="AC43" s="108">
        <v>2043</v>
      </c>
      <c r="AD43" s="108">
        <v>2023</v>
      </c>
      <c r="AE43" s="108">
        <v>2028</v>
      </c>
      <c r="AF43" s="108">
        <v>2033</v>
      </c>
      <c r="AG43" s="108">
        <v>2043</v>
      </c>
      <c r="AH43" s="144"/>
      <c r="AI43" s="109">
        <v>2023</v>
      </c>
      <c r="AJ43" s="109">
        <v>2028</v>
      </c>
      <c r="AK43" s="109">
        <v>2033</v>
      </c>
      <c r="AL43" s="109">
        <v>2043</v>
      </c>
      <c r="AM43" s="109">
        <v>2023</v>
      </c>
      <c r="AN43" s="109">
        <v>2028</v>
      </c>
      <c r="AO43" s="109">
        <v>2033</v>
      </c>
      <c r="AP43" s="109">
        <v>2043</v>
      </c>
      <c r="AQ43" s="109">
        <v>2023</v>
      </c>
      <c r="AR43" s="109">
        <v>2028</v>
      </c>
      <c r="AS43" s="109">
        <v>2033</v>
      </c>
      <c r="AT43" s="109">
        <v>2043</v>
      </c>
      <c r="AU43" s="109">
        <v>2023</v>
      </c>
      <c r="AV43" s="109">
        <v>2028</v>
      </c>
      <c r="AW43" s="109">
        <v>2033</v>
      </c>
      <c r="AX43" s="109">
        <v>2043</v>
      </c>
      <c r="AY43" s="104"/>
      <c r="AZ43" s="104"/>
      <c r="BA43" s="104"/>
    </row>
    <row r="44" spans="1:53">
      <c r="A44" s="87" t="s">
        <v>11</v>
      </c>
      <c r="B44" s="111">
        <f>(IF($B$3=Base_Cenarios!$A$3,Base_Cenarios!G8,(IF('Cenario_B.1.2'!$B$3=Base_Cenarios!$Q$3,Base_Cenarios!W8,Base_Cenarios!AM8))))*12.1667</f>
        <v>0</v>
      </c>
      <c r="C44" s="111">
        <f>(IF($B$3=Base_Cenarios!$A$3,Base_Cenarios!H8,(IF('Cenario_B.1.2'!$B$3=Base_Cenarios!$Q$3,Base_Cenarios!X8,Base_Cenarios!AN8))))*12.1667</f>
        <v>0</v>
      </c>
      <c r="D44" s="111">
        <f>(IF($B$3=Base_Cenarios!$A$3,Base_Cenarios!I8,(IF('Cenario_B.1.2'!$B$3=Base_Cenarios!$Q$3,Base_Cenarios!Y8,Base_Cenarios!AO8))))*12.1667</f>
        <v>0</v>
      </c>
      <c r="E44" s="111">
        <f>(IF($B$3=Base_Cenarios!$A$3,Base_Cenarios!J8,(IF('Cenario_B.1.2'!$B$3=Base_Cenarios!$Q$3,Base_Cenarios!Z8,Base_Cenarios!AP8))))*12.1667</f>
        <v>0</v>
      </c>
      <c r="F44" s="112">
        <v>1</v>
      </c>
      <c r="G44" s="113">
        <v>1</v>
      </c>
      <c r="H44" s="113">
        <v>0.85</v>
      </c>
      <c r="I44" s="114">
        <f>IF($B$4=Base_Cenarios!$AW$5,Base_Cenarios!AX$5,(IF('Cenario_B.1.2'!$B$4=Base_Cenarios!$AW$6,Base_Cenarios!AX$6,Base_Cenarios!AX$7)))</f>
        <v>8.405E-2</v>
      </c>
      <c r="J44" s="114">
        <f>IF($B$4=Base_Cenarios!$AW$5,Base_Cenarios!AY$5,(IF('Cenario_B.1.2'!$B$4=Base_Cenarios!$AW$6,Base_Cenarios!AY$6,Base_Cenarios!AY$7)))</f>
        <v>8.7327950000000001E-2</v>
      </c>
      <c r="K44" s="114">
        <f>IF($B$4=Base_Cenarios!$AW$5,Base_Cenarios!AZ$5,(IF('Cenario_B.1.2'!$B$4=Base_Cenarios!$AW$6,Base_Cenarios!AZ$6,Base_Cenarios!AZ$7)))</f>
        <v>9.0733740049999997E-2</v>
      </c>
      <c r="L44" s="114">
        <f>IF($B$4=Base_Cenarios!$AW$5,Base_Cenarios!BA$5,(IF('Cenario_B.1.2'!$B$4=Base_Cenarios!$AW$6,Base_Cenarios!BA$6,Base_Cenarios!BA$7)))</f>
        <v>9.4272355911950004E-2</v>
      </c>
      <c r="M44" s="115">
        <v>0.5</v>
      </c>
      <c r="N44" s="115">
        <f t="shared" ref="N44:Q49" si="10">B44</f>
        <v>0</v>
      </c>
      <c r="O44" s="115">
        <f t="shared" si="10"/>
        <v>0</v>
      </c>
      <c r="P44" s="115">
        <f t="shared" si="10"/>
        <v>0</v>
      </c>
      <c r="Q44" s="115">
        <f t="shared" si="10"/>
        <v>0</v>
      </c>
      <c r="R44" s="115">
        <v>0</v>
      </c>
      <c r="S44" s="115">
        <v>0</v>
      </c>
      <c r="T44" s="115">
        <v>0</v>
      </c>
      <c r="U44" s="115">
        <v>0</v>
      </c>
      <c r="V44" s="116">
        <f>IF($B$4=Base_Cenarios!$AW$5,Base_Cenarios!AX$5,(IF('Cenario_B.1.2'!$B$4=Base_Cenarios!$AW$6,Base_Cenarios!AX$6,Base_Cenarios!AX$7)))</f>
        <v>8.405E-2</v>
      </c>
      <c r="W44" s="116">
        <f>IF($B$4=Base_Cenarios!$AW$5,Base_Cenarios!AY$5,(IF('Cenario_B.1.2'!$B$4=Base_Cenarios!$AW$6,Base_Cenarios!AY$6,Base_Cenarios!AY$7)))</f>
        <v>8.7327950000000001E-2</v>
      </c>
      <c r="X44" s="116">
        <f>IF($B$4=Base_Cenarios!$AW$5,Base_Cenarios!AZ$5,(IF('Cenario_B.1.2'!$B$4=Base_Cenarios!$AW$6,Base_Cenarios!AZ$6,Base_Cenarios!AZ$7)))</f>
        <v>9.0733740049999997E-2</v>
      </c>
      <c r="Y44" s="116">
        <f>IF($B$4=Base_Cenarios!$AW$5,Base_Cenarios!BA$5,(IF('Cenario_B.1.2'!$B$4=Base_Cenarios!$AW$6,Base_Cenarios!BA$6,Base_Cenarios!BA$7)))</f>
        <v>9.4272355911950004E-2</v>
      </c>
      <c r="Z44" s="141">
        <f>Base_Cenarios!L8</f>
        <v>0</v>
      </c>
      <c r="AA44" s="141">
        <f>Base_Cenarios!M8</f>
        <v>0</v>
      </c>
      <c r="AB44" s="141">
        <f>Base_Cenarios!N8</f>
        <v>0</v>
      </c>
      <c r="AC44" s="141">
        <f>Base_Cenarios!O8</f>
        <v>0</v>
      </c>
      <c r="AD44" s="151">
        <f>IF($B$4=Base_Cenarios!$AW$5,Base_Cenarios!AX$5,(IF('Cenario_B.1.2'!$B$4=Base_Cenarios!$AW$6,Base_Cenarios!AX$6,Base_Cenarios!AX$7)))</f>
        <v>8.405E-2</v>
      </c>
      <c r="AE44" s="151">
        <f>IF($B$4=Base_Cenarios!$AW$5,Base_Cenarios!AY$5,(IF('Cenario_B.1.2'!$B$4=Base_Cenarios!$AW$6,Base_Cenarios!AY$6,Base_Cenarios!AY$7)))</f>
        <v>8.7327950000000001E-2</v>
      </c>
      <c r="AF44" s="151">
        <f>IF($B$4=Base_Cenarios!$AW$5,Base_Cenarios!AZ$5,(IF('Cenario_B.1.2'!$B$4=Base_Cenarios!$AW$6,Base_Cenarios!AZ$6,Base_Cenarios!AZ$7)))</f>
        <v>9.0733740049999997E-2</v>
      </c>
      <c r="AG44" s="151">
        <f>IF($B$4=Base_Cenarios!$AW$5,Base_Cenarios!BA$5,(IF('Cenario_B.1.2'!$B$4=Base_Cenarios!$AW$6,Base_Cenarios!BA$6,Base_Cenarios!BA$7)))</f>
        <v>9.4272355911950004E-2</v>
      </c>
      <c r="AH44" s="142">
        <v>1</v>
      </c>
      <c r="AI44" s="118">
        <f t="shared" ref="AI44:AL49" si="11">B44*$F44*$G44*I44</f>
        <v>0</v>
      </c>
      <c r="AJ44" s="118">
        <f t="shared" si="11"/>
        <v>0</v>
      </c>
      <c r="AK44" s="118">
        <f t="shared" si="11"/>
        <v>0</v>
      </c>
      <c r="AL44" s="118">
        <f t="shared" si="11"/>
        <v>0</v>
      </c>
      <c r="AM44" s="118">
        <f t="shared" ref="AM44:AP49" si="12">IF(N44&gt;0,(N44-R44)*V44*(B44/N44)*$M44,0)</f>
        <v>0</v>
      </c>
      <c r="AN44" s="118">
        <f t="shared" si="12"/>
        <v>0</v>
      </c>
      <c r="AO44" s="118">
        <f t="shared" si="12"/>
        <v>0</v>
      </c>
      <c r="AP44" s="118">
        <f t="shared" si="12"/>
        <v>0</v>
      </c>
      <c r="AQ44" s="118">
        <f>Z44*AD44</f>
        <v>0</v>
      </c>
      <c r="AR44" s="118">
        <f t="shared" ref="AR44:AT49" si="13">AA44*AE44</f>
        <v>0</v>
      </c>
      <c r="AS44" s="118">
        <f t="shared" si="13"/>
        <v>0</v>
      </c>
      <c r="AT44" s="118">
        <f t="shared" si="13"/>
        <v>0</v>
      </c>
      <c r="AU44" s="118">
        <f t="shared" ref="AU44:AX49" si="14">(AQ44+AI44+AM44)*$AH44</f>
        <v>0</v>
      </c>
      <c r="AV44" s="118">
        <f t="shared" si="14"/>
        <v>0</v>
      </c>
      <c r="AW44" s="118">
        <f t="shared" si="14"/>
        <v>0</v>
      </c>
      <c r="AX44" s="118">
        <f t="shared" si="14"/>
        <v>0</v>
      </c>
      <c r="AY44" s="104"/>
      <c r="AZ44" s="104"/>
      <c r="BA44" s="104"/>
    </row>
    <row r="45" spans="1:53">
      <c r="A45" s="87" t="s">
        <v>12</v>
      </c>
      <c r="B45" s="111">
        <f>(IF($B$3=Base_Cenarios!$A$3,Base_Cenarios!G9,(IF('Cenario_B.1.2'!$B$3=Base_Cenarios!$Q$3,Base_Cenarios!W9,Base_Cenarios!AM9))))*12.1667</f>
        <v>0</v>
      </c>
      <c r="C45" s="111">
        <f>(IF($B$3=Base_Cenarios!$A$3,Base_Cenarios!H9,(IF('Cenario_B.1.2'!$B$3=Base_Cenarios!$Q$3,Base_Cenarios!X9,Base_Cenarios!AN9))))*12.1667</f>
        <v>0</v>
      </c>
      <c r="D45" s="111">
        <f>(IF($B$3=Base_Cenarios!$A$3,Base_Cenarios!I9,(IF('Cenario_B.1.2'!$B$3=Base_Cenarios!$Q$3,Base_Cenarios!Y9,Base_Cenarios!AO9))))*12.1667</f>
        <v>0</v>
      </c>
      <c r="E45" s="111">
        <f>(IF($B$3=Base_Cenarios!$A$3,Base_Cenarios!J9,(IF('Cenario_B.1.2'!$B$3=Base_Cenarios!$Q$3,Base_Cenarios!Z9,Base_Cenarios!AP9))))*12.1667</f>
        <v>0</v>
      </c>
      <c r="F45" s="112">
        <v>1</v>
      </c>
      <c r="G45" s="113">
        <v>1</v>
      </c>
      <c r="H45" s="113">
        <v>0.85</v>
      </c>
      <c r="I45" s="114">
        <f>IF($B$4=Base_Cenarios!$AW$5,Base_Cenarios!AX$5,(IF('Cenario_B.1.2'!$B$4=Base_Cenarios!$AW$6,Base_Cenarios!AX$6,Base_Cenarios!AX$7)))</f>
        <v>8.405E-2</v>
      </c>
      <c r="J45" s="114">
        <f>IF($B$4=Base_Cenarios!$AW$5,Base_Cenarios!AY$5,(IF('Cenario_B.1.2'!$B$4=Base_Cenarios!$AW$6,Base_Cenarios!AY$6,Base_Cenarios!AY$7)))</f>
        <v>8.7327950000000001E-2</v>
      </c>
      <c r="K45" s="114">
        <f>IF($B$4=Base_Cenarios!$AW$5,Base_Cenarios!AZ$5,(IF('Cenario_B.1.2'!$B$4=Base_Cenarios!$AW$6,Base_Cenarios!AZ$6,Base_Cenarios!AZ$7)))</f>
        <v>9.0733740049999997E-2</v>
      </c>
      <c r="L45" s="114">
        <f>IF($B$4=Base_Cenarios!$AW$5,Base_Cenarios!BA$5,(IF('Cenario_B.1.2'!$B$4=Base_Cenarios!$AW$6,Base_Cenarios!BA$6,Base_Cenarios!BA$7)))</f>
        <v>9.4272355911950004E-2</v>
      </c>
      <c r="M45" s="115">
        <v>0.5</v>
      </c>
      <c r="N45" s="115">
        <f t="shared" si="10"/>
        <v>0</v>
      </c>
      <c r="O45" s="115">
        <f t="shared" si="10"/>
        <v>0</v>
      </c>
      <c r="P45" s="115">
        <f t="shared" si="10"/>
        <v>0</v>
      </c>
      <c r="Q45" s="115">
        <f t="shared" si="10"/>
        <v>0</v>
      </c>
      <c r="R45" s="115">
        <v>0</v>
      </c>
      <c r="S45" s="115">
        <v>0</v>
      </c>
      <c r="T45" s="115">
        <v>0</v>
      </c>
      <c r="U45" s="115">
        <v>0</v>
      </c>
      <c r="V45" s="116">
        <f>IF($B$4=Base_Cenarios!$AW$5,Base_Cenarios!AX$5,(IF('Cenario_B.1.2'!$B$4=Base_Cenarios!$AW$6,Base_Cenarios!AX$6,Base_Cenarios!AX$7)))</f>
        <v>8.405E-2</v>
      </c>
      <c r="W45" s="116">
        <f>IF($B$4=Base_Cenarios!$AW$5,Base_Cenarios!AY$5,(IF('Cenario_B.1.2'!$B$4=Base_Cenarios!$AW$6,Base_Cenarios!AY$6,Base_Cenarios!AY$7)))</f>
        <v>8.7327950000000001E-2</v>
      </c>
      <c r="X45" s="116">
        <f>IF($B$4=Base_Cenarios!$AW$5,Base_Cenarios!AZ$5,(IF('Cenario_B.1.2'!$B$4=Base_Cenarios!$AW$6,Base_Cenarios!AZ$6,Base_Cenarios!AZ$7)))</f>
        <v>9.0733740049999997E-2</v>
      </c>
      <c r="Y45" s="116">
        <f>IF($B$4=Base_Cenarios!$AW$5,Base_Cenarios!BA$5,(IF('Cenario_B.1.2'!$B$4=Base_Cenarios!$AW$6,Base_Cenarios!BA$6,Base_Cenarios!BA$7)))</f>
        <v>9.4272355911950004E-2</v>
      </c>
      <c r="Z45" s="141">
        <f>Base_Cenarios!L9</f>
        <v>0</v>
      </c>
      <c r="AA45" s="141">
        <f>Base_Cenarios!M9</f>
        <v>0</v>
      </c>
      <c r="AB45" s="141">
        <f>Base_Cenarios!N9</f>
        <v>0</v>
      </c>
      <c r="AC45" s="141">
        <f>Base_Cenarios!O9</f>
        <v>0</v>
      </c>
      <c r="AD45" s="151">
        <f>IF($B$4=Base_Cenarios!$AW$5,Base_Cenarios!AX$5,(IF('Cenario_B.1.2'!$B$4=Base_Cenarios!$AW$6,Base_Cenarios!AX$6,Base_Cenarios!AX$7)))</f>
        <v>8.405E-2</v>
      </c>
      <c r="AE45" s="151">
        <f>IF($B$4=Base_Cenarios!$AW$5,Base_Cenarios!AY$5,(IF('Cenario_B.1.2'!$B$4=Base_Cenarios!$AW$6,Base_Cenarios!AY$6,Base_Cenarios!AY$7)))</f>
        <v>8.7327950000000001E-2</v>
      </c>
      <c r="AF45" s="151">
        <f>IF($B$4=Base_Cenarios!$AW$5,Base_Cenarios!AZ$5,(IF('Cenario_B.1.2'!$B$4=Base_Cenarios!$AW$6,Base_Cenarios!AZ$6,Base_Cenarios!AZ$7)))</f>
        <v>9.0733740049999997E-2</v>
      </c>
      <c r="AG45" s="151">
        <f>IF($B$4=Base_Cenarios!$AW$5,Base_Cenarios!BA$5,(IF('Cenario_B.1.2'!$B$4=Base_Cenarios!$AW$6,Base_Cenarios!BA$6,Base_Cenarios!BA$7)))</f>
        <v>9.4272355911950004E-2</v>
      </c>
      <c r="AH45" s="142">
        <v>1</v>
      </c>
      <c r="AI45" s="118">
        <f t="shared" si="11"/>
        <v>0</v>
      </c>
      <c r="AJ45" s="118">
        <f t="shared" si="11"/>
        <v>0</v>
      </c>
      <c r="AK45" s="118">
        <f t="shared" si="11"/>
        <v>0</v>
      </c>
      <c r="AL45" s="118">
        <f t="shared" si="11"/>
        <v>0</v>
      </c>
      <c r="AM45" s="118">
        <f t="shared" si="12"/>
        <v>0</v>
      </c>
      <c r="AN45" s="118">
        <f t="shared" si="12"/>
        <v>0</v>
      </c>
      <c r="AO45" s="118">
        <f t="shared" si="12"/>
        <v>0</v>
      </c>
      <c r="AP45" s="118">
        <f t="shared" si="12"/>
        <v>0</v>
      </c>
      <c r="AQ45" s="118">
        <f t="shared" ref="AQ45:AQ49" si="15">Z45*AD45</f>
        <v>0</v>
      </c>
      <c r="AR45" s="118">
        <f t="shared" si="13"/>
        <v>0</v>
      </c>
      <c r="AS45" s="118">
        <f t="shared" si="13"/>
        <v>0</v>
      </c>
      <c r="AT45" s="118">
        <f t="shared" si="13"/>
        <v>0</v>
      </c>
      <c r="AU45" s="118">
        <f t="shared" si="14"/>
        <v>0</v>
      </c>
      <c r="AV45" s="118">
        <f t="shared" si="14"/>
        <v>0</v>
      </c>
      <c r="AW45" s="118">
        <f t="shared" si="14"/>
        <v>0</v>
      </c>
      <c r="AX45" s="118">
        <f t="shared" si="14"/>
        <v>0</v>
      </c>
      <c r="AY45" s="104"/>
      <c r="AZ45" s="104"/>
      <c r="BA45" s="104"/>
    </row>
    <row r="46" spans="1:53">
      <c r="A46" s="87" t="s">
        <v>13</v>
      </c>
      <c r="B46" s="111">
        <f>(IF($B$3=Base_Cenarios!$A$3,Base_Cenarios!G10,(IF('Cenario_B.1.2'!$B$3=Base_Cenarios!$Q$3,Base_Cenarios!W10,Base_Cenarios!AM10))))*12.1667</f>
        <v>0</v>
      </c>
      <c r="C46" s="111">
        <f>(IF($B$3=Base_Cenarios!$A$3,Base_Cenarios!H10,(IF('Cenario_B.1.2'!$B$3=Base_Cenarios!$Q$3,Base_Cenarios!X10,Base_Cenarios!AN10))))*12.1667</f>
        <v>0</v>
      </c>
      <c r="D46" s="111">
        <f>(IF($B$3=Base_Cenarios!$A$3,Base_Cenarios!I10,(IF('Cenario_B.1.2'!$B$3=Base_Cenarios!$Q$3,Base_Cenarios!Y10,Base_Cenarios!AO10))))*12.1667</f>
        <v>0</v>
      </c>
      <c r="E46" s="111">
        <f>(IF($B$3=Base_Cenarios!$A$3,Base_Cenarios!J10,(IF('Cenario_B.1.2'!$B$3=Base_Cenarios!$Q$3,Base_Cenarios!Z10,Base_Cenarios!AP10))))*12.1667</f>
        <v>0</v>
      </c>
      <c r="F46" s="112">
        <v>1</v>
      </c>
      <c r="G46" s="113">
        <v>0.85</v>
      </c>
      <c r="H46" s="113">
        <v>0.85</v>
      </c>
      <c r="I46" s="114">
        <f>IF($B$4=Base_Cenarios!$AW$5,Base_Cenarios!AX$5,(IF('Cenario_B.1.2'!$B$4=Base_Cenarios!$AW$6,Base_Cenarios!AX$6,Base_Cenarios!AX$7)))</f>
        <v>8.405E-2</v>
      </c>
      <c r="J46" s="114">
        <f>IF($B$4=Base_Cenarios!$AW$5,Base_Cenarios!AY$5,(IF('Cenario_B.1.2'!$B$4=Base_Cenarios!$AW$6,Base_Cenarios!AY$6,Base_Cenarios!AY$7)))</f>
        <v>8.7327950000000001E-2</v>
      </c>
      <c r="K46" s="114">
        <f>IF($B$4=Base_Cenarios!$AW$5,Base_Cenarios!AZ$5,(IF('Cenario_B.1.2'!$B$4=Base_Cenarios!$AW$6,Base_Cenarios!AZ$6,Base_Cenarios!AZ$7)))</f>
        <v>9.0733740049999997E-2</v>
      </c>
      <c r="L46" s="114">
        <f>IF($B$4=Base_Cenarios!$AW$5,Base_Cenarios!BA$5,(IF('Cenario_B.1.2'!$B$4=Base_Cenarios!$AW$6,Base_Cenarios!BA$6,Base_Cenarios!BA$7)))</f>
        <v>9.4272355911950004E-2</v>
      </c>
      <c r="M46" s="115">
        <v>0.5</v>
      </c>
      <c r="N46" s="115">
        <f t="shared" si="10"/>
        <v>0</v>
      </c>
      <c r="O46" s="115">
        <f t="shared" si="10"/>
        <v>0</v>
      </c>
      <c r="P46" s="115">
        <f t="shared" si="10"/>
        <v>0</v>
      </c>
      <c r="Q46" s="115">
        <f t="shared" si="10"/>
        <v>0</v>
      </c>
      <c r="R46" s="115">
        <v>0</v>
      </c>
      <c r="S46" s="115">
        <v>0</v>
      </c>
      <c r="T46" s="115">
        <v>0</v>
      </c>
      <c r="U46" s="115">
        <v>0</v>
      </c>
      <c r="V46" s="116">
        <f>IF($B$4=Base_Cenarios!$AW$5,Base_Cenarios!AX$5,(IF('Cenario_B.1.2'!$B$4=Base_Cenarios!$AW$6,Base_Cenarios!AX$6,Base_Cenarios!AX$7)))</f>
        <v>8.405E-2</v>
      </c>
      <c r="W46" s="116">
        <f>IF($B$4=Base_Cenarios!$AW$5,Base_Cenarios!AY$5,(IF('Cenario_B.1.2'!$B$4=Base_Cenarios!$AW$6,Base_Cenarios!AY$6,Base_Cenarios!AY$7)))</f>
        <v>8.7327950000000001E-2</v>
      </c>
      <c r="X46" s="116">
        <f>IF($B$4=Base_Cenarios!$AW$5,Base_Cenarios!AZ$5,(IF('Cenario_B.1.2'!$B$4=Base_Cenarios!$AW$6,Base_Cenarios!AZ$6,Base_Cenarios!AZ$7)))</f>
        <v>9.0733740049999997E-2</v>
      </c>
      <c r="Y46" s="116">
        <f>IF($B$4=Base_Cenarios!$AW$5,Base_Cenarios!BA$5,(IF('Cenario_B.1.2'!$B$4=Base_Cenarios!$AW$6,Base_Cenarios!BA$6,Base_Cenarios!BA$7)))</f>
        <v>9.4272355911950004E-2</v>
      </c>
      <c r="Z46" s="141">
        <f>Base_Cenarios!L10</f>
        <v>0</v>
      </c>
      <c r="AA46" s="141">
        <f>Base_Cenarios!M10</f>
        <v>0</v>
      </c>
      <c r="AB46" s="141">
        <f>Base_Cenarios!N10</f>
        <v>0</v>
      </c>
      <c r="AC46" s="141">
        <f>Base_Cenarios!O10</f>
        <v>0</v>
      </c>
      <c r="AD46" s="151">
        <f>IF($B$4=Base_Cenarios!$AW$5,Base_Cenarios!AX$5,(IF('Cenario_B.1.2'!$B$4=Base_Cenarios!$AW$6,Base_Cenarios!AX$6,Base_Cenarios!AX$7)))</f>
        <v>8.405E-2</v>
      </c>
      <c r="AE46" s="151">
        <f>IF($B$4=Base_Cenarios!$AW$5,Base_Cenarios!AY$5,(IF('Cenario_B.1.2'!$B$4=Base_Cenarios!$AW$6,Base_Cenarios!AY$6,Base_Cenarios!AY$7)))</f>
        <v>8.7327950000000001E-2</v>
      </c>
      <c r="AF46" s="151">
        <f>IF($B$4=Base_Cenarios!$AW$5,Base_Cenarios!AZ$5,(IF('Cenario_B.1.2'!$B$4=Base_Cenarios!$AW$6,Base_Cenarios!AZ$6,Base_Cenarios!AZ$7)))</f>
        <v>9.0733740049999997E-2</v>
      </c>
      <c r="AG46" s="151">
        <f>IF($B$4=Base_Cenarios!$AW$5,Base_Cenarios!BA$5,(IF('Cenario_B.1.2'!$B$4=Base_Cenarios!$AW$6,Base_Cenarios!BA$6,Base_Cenarios!BA$7)))</f>
        <v>9.4272355911950004E-2</v>
      </c>
      <c r="AH46" s="142">
        <v>1</v>
      </c>
      <c r="AI46" s="118">
        <f t="shared" si="11"/>
        <v>0</v>
      </c>
      <c r="AJ46" s="118">
        <f t="shared" si="11"/>
        <v>0</v>
      </c>
      <c r="AK46" s="118">
        <f t="shared" si="11"/>
        <v>0</v>
      </c>
      <c r="AL46" s="118">
        <f t="shared" si="11"/>
        <v>0</v>
      </c>
      <c r="AM46" s="118">
        <f t="shared" si="12"/>
        <v>0</v>
      </c>
      <c r="AN46" s="118">
        <f t="shared" si="12"/>
        <v>0</v>
      </c>
      <c r="AO46" s="118">
        <f t="shared" si="12"/>
        <v>0</v>
      </c>
      <c r="AP46" s="118">
        <f t="shared" si="12"/>
        <v>0</v>
      </c>
      <c r="AQ46" s="118">
        <f t="shared" si="15"/>
        <v>0</v>
      </c>
      <c r="AR46" s="118">
        <f t="shared" si="13"/>
        <v>0</v>
      </c>
      <c r="AS46" s="118">
        <f t="shared" si="13"/>
        <v>0</v>
      </c>
      <c r="AT46" s="118">
        <f t="shared" si="13"/>
        <v>0</v>
      </c>
      <c r="AU46" s="118">
        <f t="shared" si="14"/>
        <v>0</v>
      </c>
      <c r="AV46" s="118">
        <f t="shared" si="14"/>
        <v>0</v>
      </c>
      <c r="AW46" s="118">
        <f t="shared" si="14"/>
        <v>0</v>
      </c>
      <c r="AX46" s="118">
        <f t="shared" si="14"/>
        <v>0</v>
      </c>
      <c r="AY46" s="104"/>
      <c r="AZ46" s="104"/>
      <c r="BA46" s="104"/>
    </row>
    <row r="47" spans="1:53">
      <c r="A47" s="87" t="s">
        <v>14</v>
      </c>
      <c r="B47" s="111">
        <f>(IF($B$3=Base_Cenarios!$A$3,Base_Cenarios!G11,(IF('Cenario_B.1.2'!$B$3=Base_Cenarios!$Q$3,Base_Cenarios!W11,Base_Cenarios!AM11))))*12.1667</f>
        <v>45033531.379199997</v>
      </c>
      <c r="C47" s="111">
        <f>(IF($B$3=Base_Cenarios!$A$3,Base_Cenarios!H11,(IF('Cenario_B.1.2'!$B$3=Base_Cenarios!$Q$3,Base_Cenarios!X11,Base_Cenarios!AN11))))*12.1667</f>
        <v>45785933.914025433</v>
      </c>
      <c r="D47" s="111">
        <f>(IF($B$3=Base_Cenarios!$A$3,Base_Cenarios!I11,(IF('Cenario_B.1.2'!$B$3=Base_Cenarios!$Q$3,Base_Cenarios!Y11,Base_Cenarios!AO11))))*12.1667</f>
        <v>46134788.412420906</v>
      </c>
      <c r="E47" s="111">
        <f>(IF($B$3=Base_Cenarios!$A$3,Base_Cenarios!J11,(IF('Cenario_B.1.2'!$B$3=Base_Cenarios!$Q$3,Base_Cenarios!Z11,Base_Cenarios!AP11))))*12.1667</f>
        <v>44446865.235244177</v>
      </c>
      <c r="F47" s="112">
        <v>1</v>
      </c>
      <c r="G47" s="113">
        <v>0.95</v>
      </c>
      <c r="H47" s="113">
        <v>0.85</v>
      </c>
      <c r="I47" s="114">
        <f>IF($B$4=Base_Cenarios!$AW$5,Base_Cenarios!AX$5,(IF('Cenario_B.1.2'!$B$4=Base_Cenarios!$AW$6,Base_Cenarios!AX$6,Base_Cenarios!AX$7)))</f>
        <v>8.405E-2</v>
      </c>
      <c r="J47" s="114">
        <f>IF($B$4=Base_Cenarios!$AW$5,Base_Cenarios!AY$5,(IF('Cenario_B.1.2'!$B$4=Base_Cenarios!$AW$6,Base_Cenarios!AY$6,Base_Cenarios!AY$7)))</f>
        <v>8.7327950000000001E-2</v>
      </c>
      <c r="K47" s="114">
        <f>IF($B$4=Base_Cenarios!$AW$5,Base_Cenarios!AZ$5,(IF('Cenario_B.1.2'!$B$4=Base_Cenarios!$AW$6,Base_Cenarios!AZ$6,Base_Cenarios!AZ$7)))</f>
        <v>9.0733740049999997E-2</v>
      </c>
      <c r="L47" s="114">
        <f>IF($B$4=Base_Cenarios!$AW$5,Base_Cenarios!BA$5,(IF('Cenario_B.1.2'!$B$4=Base_Cenarios!$AW$6,Base_Cenarios!BA$6,Base_Cenarios!BA$7)))</f>
        <v>9.4272355911950004E-2</v>
      </c>
      <c r="M47" s="115">
        <v>0.5</v>
      </c>
      <c r="N47" s="115">
        <f t="shared" si="10"/>
        <v>45033531.379199997</v>
      </c>
      <c r="O47" s="115">
        <f t="shared" si="10"/>
        <v>45785933.914025433</v>
      </c>
      <c r="P47" s="115">
        <f t="shared" si="10"/>
        <v>46134788.412420906</v>
      </c>
      <c r="Q47" s="115">
        <f t="shared" si="10"/>
        <v>44446865.235244177</v>
      </c>
      <c r="R47" s="115">
        <v>0</v>
      </c>
      <c r="S47" s="115">
        <v>0</v>
      </c>
      <c r="T47" s="115">
        <v>0</v>
      </c>
      <c r="U47" s="115">
        <v>0</v>
      </c>
      <c r="V47" s="116">
        <f>IF($B$4=Base_Cenarios!$AW$5,Base_Cenarios!AX$5,(IF('Cenario_B.1.2'!$B$4=Base_Cenarios!$AW$6,Base_Cenarios!AX$6,Base_Cenarios!AX$7)))</f>
        <v>8.405E-2</v>
      </c>
      <c r="W47" s="116">
        <f>IF($B$4=Base_Cenarios!$AW$5,Base_Cenarios!AY$5,(IF('Cenario_B.1.2'!$B$4=Base_Cenarios!$AW$6,Base_Cenarios!AY$6,Base_Cenarios!AY$7)))</f>
        <v>8.7327950000000001E-2</v>
      </c>
      <c r="X47" s="116">
        <f>IF($B$4=Base_Cenarios!$AW$5,Base_Cenarios!AZ$5,(IF('Cenario_B.1.2'!$B$4=Base_Cenarios!$AW$6,Base_Cenarios!AZ$6,Base_Cenarios!AZ$7)))</f>
        <v>9.0733740049999997E-2</v>
      </c>
      <c r="Y47" s="116">
        <f>IF($B$4=Base_Cenarios!$AW$5,Base_Cenarios!BA$5,(IF('Cenario_B.1.2'!$B$4=Base_Cenarios!$AW$6,Base_Cenarios!BA$6,Base_Cenarios!BA$7)))</f>
        <v>9.4272355911950004E-2</v>
      </c>
      <c r="Z47" s="141">
        <f>Base_Cenarios!L11</f>
        <v>537594.22367999959</v>
      </c>
      <c r="AA47" s="141">
        <f>Base_Cenarios!M11</f>
        <v>553672.3803365049</v>
      </c>
      <c r="AB47" s="141">
        <f>Base_Cenarios!N11</f>
        <v>565199.42429986224</v>
      </c>
      <c r="AC47" s="141">
        <f>Base_Cenarios!O11</f>
        <v>572780.57068803895</v>
      </c>
      <c r="AD47" s="151">
        <f>IF($B$4=Base_Cenarios!$AW$5,Base_Cenarios!AX$5,(IF('Cenario_B.1.2'!$B$4=Base_Cenarios!$AW$6,Base_Cenarios!AX$6,Base_Cenarios!AX$7)))</f>
        <v>8.405E-2</v>
      </c>
      <c r="AE47" s="151">
        <f>IF($B$4=Base_Cenarios!$AW$5,Base_Cenarios!AY$5,(IF('Cenario_B.1.2'!$B$4=Base_Cenarios!$AW$6,Base_Cenarios!AY$6,Base_Cenarios!AY$7)))</f>
        <v>8.7327950000000001E-2</v>
      </c>
      <c r="AF47" s="151">
        <f>IF($B$4=Base_Cenarios!$AW$5,Base_Cenarios!AZ$5,(IF('Cenario_B.1.2'!$B$4=Base_Cenarios!$AW$6,Base_Cenarios!AZ$6,Base_Cenarios!AZ$7)))</f>
        <v>9.0733740049999997E-2</v>
      </c>
      <c r="AG47" s="151">
        <f>IF($B$4=Base_Cenarios!$AW$5,Base_Cenarios!BA$5,(IF('Cenario_B.1.2'!$B$4=Base_Cenarios!$AW$6,Base_Cenarios!BA$6,Base_Cenarios!BA$7)))</f>
        <v>9.4272355911950004E-2</v>
      </c>
      <c r="AH47" s="142">
        <v>1</v>
      </c>
      <c r="AI47" s="118">
        <f t="shared" si="11"/>
        <v>3595814.8968006712</v>
      </c>
      <c r="AJ47" s="118">
        <f t="shared" si="11"/>
        <v>3798472.1601699516</v>
      </c>
      <c r="AK47" s="118">
        <f t="shared" si="11"/>
        <v>3976682.8041206333</v>
      </c>
      <c r="AL47" s="118">
        <f t="shared" si="11"/>
        <v>3980605.1636960455</v>
      </c>
      <c r="AM47" s="118">
        <f>IF(N47&gt;0,(N47-R47)*V47*(B47/N47)*$M47,0)</f>
        <v>1892534.1562108798</v>
      </c>
      <c r="AN47" s="118">
        <f t="shared" si="12"/>
        <v>1999195.8737736586</v>
      </c>
      <c r="AO47" s="118">
        <f t="shared" si="12"/>
        <v>2092990.9495371752</v>
      </c>
      <c r="AP47" s="118">
        <f t="shared" si="12"/>
        <v>2095055.3493137083</v>
      </c>
      <c r="AQ47" s="118">
        <f t="shared" si="15"/>
        <v>45184.794500303964</v>
      </c>
      <c r="AR47" s="118">
        <f t="shared" si="13"/>
        <v>48351.073946407283</v>
      </c>
      <c r="AS47" s="118">
        <f t="shared" si="13"/>
        <v>51282.657640833349</v>
      </c>
      <c r="AT47" s="118">
        <f t="shared" si="13"/>
        <v>53997.373819352644</v>
      </c>
      <c r="AU47" s="118">
        <f t="shared" si="14"/>
        <v>5533533.847511855</v>
      </c>
      <c r="AV47" s="118">
        <f t="shared" si="14"/>
        <v>5846019.1078900173</v>
      </c>
      <c r="AW47" s="118">
        <f t="shared" si="14"/>
        <v>6120956.4112986419</v>
      </c>
      <c r="AX47" s="118">
        <f t="shared" si="14"/>
        <v>6129657.8868291061</v>
      </c>
      <c r="AY47" s="104"/>
      <c r="AZ47" s="104"/>
      <c r="BA47" s="104"/>
    </row>
    <row r="48" spans="1:53">
      <c r="A48" s="87" t="s">
        <v>15</v>
      </c>
      <c r="B48" s="111">
        <f>(IF($B$3=Base_Cenarios!$A$3,Base_Cenarios!G12,(IF('Cenario_B.1.2'!$B$3=Base_Cenarios!$Q$3,Base_Cenarios!W12,Base_Cenarios!AM12))))*12.1667</f>
        <v>0</v>
      </c>
      <c r="C48" s="111">
        <f>(IF($B$3=Base_Cenarios!$A$3,Base_Cenarios!H12,(IF('Cenario_B.1.2'!$B$3=Base_Cenarios!$Q$3,Base_Cenarios!X12,Base_Cenarios!AN12))))*12.1667</f>
        <v>0</v>
      </c>
      <c r="D48" s="111">
        <f>(IF($B$3=Base_Cenarios!$A$3,Base_Cenarios!I12,(IF('Cenario_B.1.2'!$B$3=Base_Cenarios!$Q$3,Base_Cenarios!Y12,Base_Cenarios!AO12))))*12.1667</f>
        <v>0</v>
      </c>
      <c r="E48" s="111">
        <f>(IF($B$3=Base_Cenarios!$A$3,Base_Cenarios!J12,(IF('Cenario_B.1.2'!$B$3=Base_Cenarios!$Q$3,Base_Cenarios!Z12,Base_Cenarios!AP12))))*12.1667</f>
        <v>0</v>
      </c>
      <c r="F48" s="112">
        <v>1</v>
      </c>
      <c r="G48" s="113">
        <v>0.9</v>
      </c>
      <c r="H48" s="113">
        <v>0.85</v>
      </c>
      <c r="I48" s="114">
        <f>IF($B$4=Base_Cenarios!$AW$5,Base_Cenarios!AX$5,(IF('Cenario_B.1.2'!$B$4=Base_Cenarios!$AW$6,Base_Cenarios!AX$6,Base_Cenarios!AX$7)))</f>
        <v>8.405E-2</v>
      </c>
      <c r="J48" s="114">
        <f>IF($B$4=Base_Cenarios!$AW$5,Base_Cenarios!AY$5,(IF('Cenario_B.1.2'!$B$4=Base_Cenarios!$AW$6,Base_Cenarios!AY$6,Base_Cenarios!AY$7)))</f>
        <v>8.7327950000000001E-2</v>
      </c>
      <c r="K48" s="114">
        <f>IF($B$4=Base_Cenarios!$AW$5,Base_Cenarios!AZ$5,(IF('Cenario_B.1.2'!$B$4=Base_Cenarios!$AW$6,Base_Cenarios!AZ$6,Base_Cenarios!AZ$7)))</f>
        <v>9.0733740049999997E-2</v>
      </c>
      <c r="L48" s="114">
        <f>IF($B$4=Base_Cenarios!$AW$5,Base_Cenarios!BA$5,(IF('Cenario_B.1.2'!$B$4=Base_Cenarios!$AW$6,Base_Cenarios!BA$6,Base_Cenarios!BA$7)))</f>
        <v>9.4272355911950004E-2</v>
      </c>
      <c r="M48" s="115">
        <v>0.5</v>
      </c>
      <c r="N48" s="115">
        <f t="shared" si="10"/>
        <v>0</v>
      </c>
      <c r="O48" s="115">
        <f t="shared" si="10"/>
        <v>0</v>
      </c>
      <c r="P48" s="115">
        <f t="shared" si="10"/>
        <v>0</v>
      </c>
      <c r="Q48" s="115">
        <f t="shared" si="10"/>
        <v>0</v>
      </c>
      <c r="R48" s="115">
        <v>0</v>
      </c>
      <c r="S48" s="115">
        <v>0</v>
      </c>
      <c r="T48" s="115">
        <v>0</v>
      </c>
      <c r="U48" s="115">
        <v>0</v>
      </c>
      <c r="V48" s="116">
        <f>IF($B$4=Base_Cenarios!$AW$5,Base_Cenarios!AX$5,(IF('Cenario_B.1.2'!$B$4=Base_Cenarios!$AW$6,Base_Cenarios!AX$6,Base_Cenarios!AX$7)))</f>
        <v>8.405E-2</v>
      </c>
      <c r="W48" s="116">
        <f>IF($B$4=Base_Cenarios!$AW$5,Base_Cenarios!AY$5,(IF('Cenario_B.1.2'!$B$4=Base_Cenarios!$AW$6,Base_Cenarios!AY$6,Base_Cenarios!AY$7)))</f>
        <v>8.7327950000000001E-2</v>
      </c>
      <c r="X48" s="116">
        <f>IF($B$4=Base_Cenarios!$AW$5,Base_Cenarios!AZ$5,(IF('Cenario_B.1.2'!$B$4=Base_Cenarios!$AW$6,Base_Cenarios!AZ$6,Base_Cenarios!AZ$7)))</f>
        <v>9.0733740049999997E-2</v>
      </c>
      <c r="Y48" s="116">
        <f>IF($B$4=Base_Cenarios!$AW$5,Base_Cenarios!BA$5,(IF('Cenario_B.1.2'!$B$4=Base_Cenarios!$AW$6,Base_Cenarios!BA$6,Base_Cenarios!BA$7)))</f>
        <v>9.4272355911950004E-2</v>
      </c>
      <c r="Z48" s="141">
        <f>Base_Cenarios!L12</f>
        <v>0</v>
      </c>
      <c r="AA48" s="141">
        <f>Base_Cenarios!M12</f>
        <v>0</v>
      </c>
      <c r="AB48" s="141">
        <f>Base_Cenarios!N12</f>
        <v>0</v>
      </c>
      <c r="AC48" s="141">
        <f>Base_Cenarios!O12</f>
        <v>0</v>
      </c>
      <c r="AD48" s="151">
        <f>IF($B$4=Base_Cenarios!$AW$5,Base_Cenarios!AX$5,(IF('Cenario_B.1.2'!$B$4=Base_Cenarios!$AW$6,Base_Cenarios!AX$6,Base_Cenarios!AX$7)))</f>
        <v>8.405E-2</v>
      </c>
      <c r="AE48" s="151">
        <f>IF($B$4=Base_Cenarios!$AW$5,Base_Cenarios!AY$5,(IF('Cenario_B.1.2'!$B$4=Base_Cenarios!$AW$6,Base_Cenarios!AY$6,Base_Cenarios!AY$7)))</f>
        <v>8.7327950000000001E-2</v>
      </c>
      <c r="AF48" s="151">
        <f>IF($B$4=Base_Cenarios!$AW$5,Base_Cenarios!AZ$5,(IF('Cenario_B.1.2'!$B$4=Base_Cenarios!$AW$6,Base_Cenarios!AZ$6,Base_Cenarios!AZ$7)))</f>
        <v>9.0733740049999997E-2</v>
      </c>
      <c r="AG48" s="151">
        <f>IF($B$4=Base_Cenarios!$AW$5,Base_Cenarios!BA$5,(IF('Cenario_B.1.2'!$B$4=Base_Cenarios!$AW$6,Base_Cenarios!BA$6,Base_Cenarios!BA$7)))</f>
        <v>9.4272355911950004E-2</v>
      </c>
      <c r="AH48" s="142">
        <v>1</v>
      </c>
      <c r="AI48" s="118">
        <f t="shared" si="11"/>
        <v>0</v>
      </c>
      <c r="AJ48" s="118">
        <f t="shared" si="11"/>
        <v>0</v>
      </c>
      <c r="AK48" s="118">
        <f t="shared" si="11"/>
        <v>0</v>
      </c>
      <c r="AL48" s="118">
        <f t="shared" si="11"/>
        <v>0</v>
      </c>
      <c r="AM48" s="118">
        <f t="shared" si="12"/>
        <v>0</v>
      </c>
      <c r="AN48" s="118">
        <f t="shared" si="12"/>
        <v>0</v>
      </c>
      <c r="AO48" s="118">
        <f t="shared" si="12"/>
        <v>0</v>
      </c>
      <c r="AP48" s="118">
        <f t="shared" si="12"/>
        <v>0</v>
      </c>
      <c r="AQ48" s="118">
        <f t="shared" si="15"/>
        <v>0</v>
      </c>
      <c r="AR48" s="118">
        <f t="shared" si="13"/>
        <v>0</v>
      </c>
      <c r="AS48" s="118">
        <f t="shared" si="13"/>
        <v>0</v>
      </c>
      <c r="AT48" s="118">
        <f t="shared" si="13"/>
        <v>0</v>
      </c>
      <c r="AU48" s="118">
        <f t="shared" si="14"/>
        <v>0</v>
      </c>
      <c r="AV48" s="118">
        <f t="shared" si="14"/>
        <v>0</v>
      </c>
      <c r="AW48" s="118">
        <f t="shared" si="14"/>
        <v>0</v>
      </c>
      <c r="AX48" s="118">
        <f t="shared" si="14"/>
        <v>0</v>
      </c>
      <c r="AY48" s="104"/>
      <c r="AZ48" s="104"/>
      <c r="BA48" s="104"/>
    </row>
    <row r="49" spans="1:53">
      <c r="A49" s="87" t="s">
        <v>16</v>
      </c>
      <c r="B49" s="111">
        <f>(IF($B$3=Base_Cenarios!$A$3,Base_Cenarios!G13,(IF('Cenario_B.1.2'!$B$3=Base_Cenarios!$Q$3,Base_Cenarios!W13,Base_Cenarios!AM13))))*12.1667</f>
        <v>0</v>
      </c>
      <c r="C49" s="111">
        <f>(IF($B$3=Base_Cenarios!$A$3,Base_Cenarios!H13,(IF('Cenario_B.1.2'!$B$3=Base_Cenarios!$Q$3,Base_Cenarios!X13,Base_Cenarios!AN13))))*12.1667</f>
        <v>0</v>
      </c>
      <c r="D49" s="111">
        <f>(IF($B$3=Base_Cenarios!$A$3,Base_Cenarios!I13,(IF('Cenario_B.1.2'!$B$3=Base_Cenarios!$Q$3,Base_Cenarios!Y13,Base_Cenarios!AO13))))*12.1667</f>
        <v>0</v>
      </c>
      <c r="E49" s="111">
        <f>(IF($B$3=Base_Cenarios!$A$3,Base_Cenarios!J13,(IF('Cenario_B.1.2'!$B$3=Base_Cenarios!$Q$3,Base_Cenarios!Z13,Base_Cenarios!AP13))))*12.1667</f>
        <v>0</v>
      </c>
      <c r="F49" s="112">
        <v>1</v>
      </c>
      <c r="G49" s="113">
        <v>1</v>
      </c>
      <c r="H49" s="113">
        <v>0.85</v>
      </c>
      <c r="I49" s="114">
        <f>IF($B$4=Base_Cenarios!$AW$5,Base_Cenarios!AX$5,(IF('Cenario_B.1.2'!$B$4=Base_Cenarios!$AW$6,Base_Cenarios!AX$6,Base_Cenarios!AX$7)))</f>
        <v>8.405E-2</v>
      </c>
      <c r="J49" s="114">
        <f>IF($B$4=Base_Cenarios!$AW$5,Base_Cenarios!AY$5,(IF('Cenario_B.1.2'!$B$4=Base_Cenarios!$AW$6,Base_Cenarios!AY$6,Base_Cenarios!AY$7)))</f>
        <v>8.7327950000000001E-2</v>
      </c>
      <c r="K49" s="114">
        <f>IF($B$4=Base_Cenarios!$AW$5,Base_Cenarios!AZ$5,(IF('Cenario_B.1.2'!$B$4=Base_Cenarios!$AW$6,Base_Cenarios!AZ$6,Base_Cenarios!AZ$7)))</f>
        <v>9.0733740049999997E-2</v>
      </c>
      <c r="L49" s="114">
        <f>IF($B$4=Base_Cenarios!$AW$5,Base_Cenarios!BA$5,(IF('Cenario_B.1.2'!$B$4=Base_Cenarios!$AW$6,Base_Cenarios!BA$6,Base_Cenarios!BA$7)))</f>
        <v>9.4272355911950004E-2</v>
      </c>
      <c r="M49" s="115">
        <v>0.5</v>
      </c>
      <c r="N49" s="115">
        <f t="shared" si="10"/>
        <v>0</v>
      </c>
      <c r="O49" s="115">
        <f t="shared" si="10"/>
        <v>0</v>
      </c>
      <c r="P49" s="115">
        <f t="shared" si="10"/>
        <v>0</v>
      </c>
      <c r="Q49" s="115">
        <f t="shared" si="10"/>
        <v>0</v>
      </c>
      <c r="R49" s="115">
        <v>0</v>
      </c>
      <c r="S49" s="115">
        <v>0</v>
      </c>
      <c r="T49" s="115">
        <v>0</v>
      </c>
      <c r="U49" s="115">
        <v>0</v>
      </c>
      <c r="V49" s="116">
        <f>IF($B$4=Base_Cenarios!$AW$5,Base_Cenarios!AX$5,(IF('Cenario_B.1.2'!$B$4=Base_Cenarios!$AW$6,Base_Cenarios!AX$6,Base_Cenarios!AX$7)))</f>
        <v>8.405E-2</v>
      </c>
      <c r="W49" s="116">
        <f>IF($B$4=Base_Cenarios!$AW$5,Base_Cenarios!AY$5,(IF('Cenario_B.1.2'!$B$4=Base_Cenarios!$AW$6,Base_Cenarios!AY$6,Base_Cenarios!AY$7)))</f>
        <v>8.7327950000000001E-2</v>
      </c>
      <c r="X49" s="116">
        <f>IF($B$4=Base_Cenarios!$AW$5,Base_Cenarios!AZ$5,(IF('Cenario_B.1.2'!$B$4=Base_Cenarios!$AW$6,Base_Cenarios!AZ$6,Base_Cenarios!AZ$7)))</f>
        <v>9.0733740049999997E-2</v>
      </c>
      <c r="Y49" s="116">
        <f>IF($B$4=Base_Cenarios!$AW$5,Base_Cenarios!BA$5,(IF('Cenario_B.1.2'!$B$4=Base_Cenarios!$AW$6,Base_Cenarios!BA$6,Base_Cenarios!BA$7)))</f>
        <v>9.4272355911950004E-2</v>
      </c>
      <c r="Z49" s="141">
        <f>Base_Cenarios!L13</f>
        <v>28382.399999999998</v>
      </c>
      <c r="AA49" s="141">
        <f>Base_Cenarios!M13</f>
        <v>30696.639430396612</v>
      </c>
      <c r="AB49" s="141">
        <f>Base_Cenarios!N13</f>
        <v>32884.389260235082</v>
      </c>
      <c r="AC49" s="141">
        <f>Base_Cenarios!O13</f>
        <v>34837.193270736432</v>
      </c>
      <c r="AD49" s="151">
        <f>IF($B$4=Base_Cenarios!$AW$5,Base_Cenarios!AX$5,(IF('Cenario_B.1.2'!$B$4=Base_Cenarios!$AW$6,Base_Cenarios!AX$6,Base_Cenarios!AX$7)))</f>
        <v>8.405E-2</v>
      </c>
      <c r="AE49" s="151">
        <f>IF($B$4=Base_Cenarios!$AW$5,Base_Cenarios!AY$5,(IF('Cenario_B.1.2'!$B$4=Base_Cenarios!$AW$6,Base_Cenarios!AY$6,Base_Cenarios!AY$7)))</f>
        <v>8.7327950000000001E-2</v>
      </c>
      <c r="AF49" s="151">
        <f>IF($B$4=Base_Cenarios!$AW$5,Base_Cenarios!AZ$5,(IF('Cenario_B.1.2'!$B$4=Base_Cenarios!$AW$6,Base_Cenarios!AZ$6,Base_Cenarios!AZ$7)))</f>
        <v>9.0733740049999997E-2</v>
      </c>
      <c r="AG49" s="151">
        <f>IF($B$4=Base_Cenarios!$AW$5,Base_Cenarios!BA$5,(IF('Cenario_B.1.2'!$B$4=Base_Cenarios!$AW$6,Base_Cenarios!BA$6,Base_Cenarios!BA$7)))</f>
        <v>9.4272355911950004E-2</v>
      </c>
      <c r="AH49" s="142">
        <v>1</v>
      </c>
      <c r="AI49" s="118">
        <f t="shared" si="11"/>
        <v>0</v>
      </c>
      <c r="AJ49" s="118">
        <f t="shared" si="11"/>
        <v>0</v>
      </c>
      <c r="AK49" s="118">
        <f t="shared" si="11"/>
        <v>0</v>
      </c>
      <c r="AL49" s="118">
        <f t="shared" si="11"/>
        <v>0</v>
      </c>
      <c r="AM49" s="118">
        <f t="shared" si="12"/>
        <v>0</v>
      </c>
      <c r="AN49" s="118">
        <f t="shared" si="12"/>
        <v>0</v>
      </c>
      <c r="AO49" s="118">
        <f t="shared" si="12"/>
        <v>0</v>
      </c>
      <c r="AP49" s="118">
        <f t="shared" si="12"/>
        <v>0</v>
      </c>
      <c r="AQ49" s="118">
        <f t="shared" si="15"/>
        <v>2385.54072</v>
      </c>
      <c r="AR49" s="118">
        <f t="shared" si="13"/>
        <v>2680.6745933457037</v>
      </c>
      <c r="AS49" s="118">
        <f t="shared" si="13"/>
        <v>2983.7236268411816</v>
      </c>
      <c r="AT49" s="118">
        <f t="shared" si="13"/>
        <v>3284.1842829922548</v>
      </c>
      <c r="AU49" s="118">
        <f t="shared" si="14"/>
        <v>2385.54072</v>
      </c>
      <c r="AV49" s="118">
        <f t="shared" si="14"/>
        <v>2680.6745933457037</v>
      </c>
      <c r="AW49" s="118">
        <f t="shared" si="14"/>
        <v>2983.7236268411816</v>
      </c>
      <c r="AX49" s="118">
        <f t="shared" si="14"/>
        <v>3284.1842829922548</v>
      </c>
      <c r="AY49" s="104"/>
      <c r="AZ49" s="104"/>
      <c r="BA49" s="104"/>
    </row>
    <row r="50" spans="1:53">
      <c r="AH50" s="86" t="s">
        <v>125</v>
      </c>
      <c r="AI50" s="132">
        <f>SUM(AI44:AI49)</f>
        <v>3595814.8968006712</v>
      </c>
      <c r="AJ50" s="132">
        <f t="shared" ref="AJ50:AX50" si="16">SUM(AJ44:AJ49)</f>
        <v>3798472.1601699516</v>
      </c>
      <c r="AK50" s="132">
        <f t="shared" si="16"/>
        <v>3976682.8041206333</v>
      </c>
      <c r="AL50" s="132">
        <f t="shared" si="16"/>
        <v>3980605.1636960455</v>
      </c>
      <c r="AM50" s="132">
        <f t="shared" si="16"/>
        <v>1892534.1562108798</v>
      </c>
      <c r="AN50" s="132">
        <f t="shared" si="16"/>
        <v>1999195.8737736586</v>
      </c>
      <c r="AO50" s="132">
        <f t="shared" si="16"/>
        <v>2092990.9495371752</v>
      </c>
      <c r="AP50" s="132">
        <f t="shared" si="16"/>
        <v>2095055.3493137083</v>
      </c>
      <c r="AQ50" s="132">
        <f t="shared" si="16"/>
        <v>47570.335220303961</v>
      </c>
      <c r="AR50" s="132">
        <f t="shared" si="16"/>
        <v>51031.748539752989</v>
      </c>
      <c r="AS50" s="132">
        <f t="shared" si="16"/>
        <v>54266.381267674529</v>
      </c>
      <c r="AT50" s="132">
        <f t="shared" si="16"/>
        <v>57281.558102344898</v>
      </c>
      <c r="AU50" s="132">
        <f t="shared" si="16"/>
        <v>5535919.3882318549</v>
      </c>
      <c r="AV50" s="132">
        <f t="shared" si="16"/>
        <v>5848699.7824833626</v>
      </c>
      <c r="AW50" s="132">
        <f t="shared" si="16"/>
        <v>6123940.1349254828</v>
      </c>
      <c r="AX50" s="132">
        <f t="shared" si="16"/>
        <v>6132942.0711120982</v>
      </c>
      <c r="AZ50" s="104"/>
      <c r="BA50" s="104"/>
    </row>
    <row r="51" spans="1:53">
      <c r="AG51" s="11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Z51" s="104"/>
      <c r="BA51" s="104"/>
    </row>
    <row r="52" spans="1:53">
      <c r="AG52" s="11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Z52" s="104"/>
      <c r="BA52" s="104"/>
    </row>
    <row r="53" spans="1:53">
      <c r="B53" s="134"/>
      <c r="C53" s="134"/>
      <c r="D53" s="134"/>
      <c r="E53" s="134"/>
      <c r="F53" s="135"/>
      <c r="G53" s="136"/>
      <c r="H53" s="137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6"/>
      <c r="T53" s="136"/>
      <c r="U53" s="137"/>
      <c r="V53" s="137"/>
      <c r="W53" s="137"/>
      <c r="X53" s="137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04"/>
      <c r="AY53" s="104"/>
      <c r="AZ53" s="104"/>
      <c r="BA53" s="104"/>
    </row>
    <row r="54" spans="1:53">
      <c r="B54" s="134"/>
      <c r="C54" s="134"/>
      <c r="D54" s="134"/>
      <c r="E54" s="134"/>
      <c r="F54" s="135"/>
      <c r="G54" s="136"/>
      <c r="H54" s="137"/>
      <c r="I54" s="137"/>
      <c r="J54" s="137"/>
      <c r="K54" s="137"/>
      <c r="L54" s="136"/>
      <c r="M54" s="136"/>
      <c r="N54" s="136"/>
      <c r="O54" s="136"/>
      <c r="P54" s="136"/>
      <c r="Q54" s="136"/>
      <c r="R54" s="136"/>
      <c r="S54" s="136"/>
      <c r="T54" s="136"/>
      <c r="U54" s="137"/>
      <c r="V54" s="137"/>
      <c r="W54" s="137"/>
      <c r="X54" s="137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04"/>
      <c r="AY54" s="104"/>
      <c r="AZ54" s="104"/>
      <c r="BA54" s="104"/>
    </row>
    <row r="55" spans="1:53">
      <c r="B55" s="134"/>
      <c r="C55" s="134"/>
      <c r="D55" s="134"/>
      <c r="E55" s="134"/>
      <c r="F55" s="135"/>
      <c r="G55" s="136"/>
      <c r="H55" s="137"/>
      <c r="I55" s="137"/>
      <c r="J55" s="137"/>
      <c r="K55" s="137"/>
      <c r="L55" s="136"/>
      <c r="M55" s="136"/>
      <c r="N55" s="136"/>
      <c r="O55" s="136"/>
      <c r="P55" s="136"/>
      <c r="Q55" s="136"/>
      <c r="R55" s="136"/>
      <c r="S55" s="136"/>
      <c r="T55" s="136"/>
      <c r="U55" s="137"/>
      <c r="V55" s="137"/>
      <c r="W55" s="137"/>
      <c r="X55" s="137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04"/>
      <c r="AY55" s="104"/>
      <c r="AZ55" s="104"/>
      <c r="BA55" s="104"/>
    </row>
    <row r="56" spans="1:53">
      <c r="A56" s="352" t="s">
        <v>39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04"/>
      <c r="AY56" s="104"/>
      <c r="AZ56" s="104"/>
      <c r="BA56" s="104"/>
    </row>
    <row r="57" spans="1:53" ht="12.75" customHeight="1">
      <c r="A57" s="384" t="s">
        <v>36</v>
      </c>
      <c r="B57" s="385" t="s">
        <v>37</v>
      </c>
      <c r="C57" s="385"/>
      <c r="D57" s="385"/>
      <c r="E57" s="385"/>
      <c r="F57" s="385"/>
      <c r="G57" s="385"/>
      <c r="H57" s="385"/>
      <c r="I57" s="385"/>
      <c r="J57" s="385"/>
      <c r="K57" s="400" t="s">
        <v>104</v>
      </c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105" t="s">
        <v>106</v>
      </c>
      <c r="X57" s="139" t="s">
        <v>123</v>
      </c>
      <c r="Y57" s="386" t="s">
        <v>107</v>
      </c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04"/>
      <c r="AY57" s="104"/>
      <c r="AZ57" s="104"/>
      <c r="BA57" s="104"/>
    </row>
    <row r="58" spans="1:53">
      <c r="A58" s="384"/>
      <c r="B58" s="365" t="s">
        <v>108</v>
      </c>
      <c r="C58" s="365"/>
      <c r="D58" s="365"/>
      <c r="E58" s="365"/>
      <c r="F58" s="365" t="s">
        <v>109</v>
      </c>
      <c r="G58" s="365" t="s">
        <v>111</v>
      </c>
      <c r="H58" s="365"/>
      <c r="I58" s="365"/>
      <c r="J58" s="365"/>
      <c r="K58" s="387" t="s">
        <v>113</v>
      </c>
      <c r="L58" s="387"/>
      <c r="M58" s="387"/>
      <c r="N58" s="387"/>
      <c r="O58" s="387" t="s">
        <v>114</v>
      </c>
      <c r="P58" s="387"/>
      <c r="Q58" s="387"/>
      <c r="R58" s="387"/>
      <c r="S58" s="387" t="s">
        <v>115</v>
      </c>
      <c r="T58" s="387"/>
      <c r="U58" s="387"/>
      <c r="V58" s="387"/>
      <c r="W58" s="388" t="s">
        <v>117</v>
      </c>
      <c r="X58" s="389" t="s">
        <v>124</v>
      </c>
      <c r="Y58" s="377" t="s">
        <v>118</v>
      </c>
      <c r="Z58" s="377"/>
      <c r="AA58" s="377"/>
      <c r="AB58" s="377"/>
      <c r="AC58" s="377" t="s">
        <v>119</v>
      </c>
      <c r="AD58" s="377"/>
      <c r="AE58" s="377"/>
      <c r="AF58" s="377"/>
      <c r="AG58" s="377" t="s">
        <v>121</v>
      </c>
      <c r="AH58" s="377"/>
      <c r="AI58" s="377"/>
      <c r="AJ58" s="377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04"/>
      <c r="AY58" s="104"/>
      <c r="AZ58" s="104"/>
      <c r="BA58" s="104"/>
    </row>
    <row r="59" spans="1:53">
      <c r="A59" s="384"/>
      <c r="B59" s="106">
        <v>2023</v>
      </c>
      <c r="C59" s="106">
        <v>2028</v>
      </c>
      <c r="D59" s="106">
        <v>2033</v>
      </c>
      <c r="E59" s="106">
        <v>2043</v>
      </c>
      <c r="F59" s="365"/>
      <c r="G59" s="106">
        <v>2023</v>
      </c>
      <c r="H59" s="106">
        <v>2028</v>
      </c>
      <c r="I59" s="106">
        <v>2033</v>
      </c>
      <c r="J59" s="106">
        <v>2043</v>
      </c>
      <c r="K59" s="107">
        <v>2023</v>
      </c>
      <c r="L59" s="107">
        <v>2028</v>
      </c>
      <c r="M59" s="107">
        <v>2033</v>
      </c>
      <c r="N59" s="107">
        <v>2043</v>
      </c>
      <c r="O59" s="107">
        <v>2023</v>
      </c>
      <c r="P59" s="107">
        <v>2028</v>
      </c>
      <c r="Q59" s="107">
        <v>2033</v>
      </c>
      <c r="R59" s="107">
        <v>2043</v>
      </c>
      <c r="S59" s="107">
        <v>2023</v>
      </c>
      <c r="T59" s="107">
        <v>2028</v>
      </c>
      <c r="U59" s="107">
        <v>2033</v>
      </c>
      <c r="V59" s="107">
        <v>2043</v>
      </c>
      <c r="W59" s="388"/>
      <c r="X59" s="389"/>
      <c r="Y59" s="109">
        <v>2023</v>
      </c>
      <c r="Z59" s="109">
        <v>2028</v>
      </c>
      <c r="AA59" s="109">
        <v>2033</v>
      </c>
      <c r="AB59" s="109">
        <v>2043</v>
      </c>
      <c r="AC59" s="109">
        <v>2023</v>
      </c>
      <c r="AD59" s="109">
        <v>2028</v>
      </c>
      <c r="AE59" s="109">
        <v>2033</v>
      </c>
      <c r="AF59" s="109">
        <v>2043</v>
      </c>
      <c r="AG59" s="109">
        <v>2023</v>
      </c>
      <c r="AH59" s="109">
        <v>2028</v>
      </c>
      <c r="AI59" s="109">
        <v>2033</v>
      </c>
      <c r="AJ59" s="109">
        <v>2043</v>
      </c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04"/>
      <c r="AY59" s="104"/>
      <c r="AZ59" s="104"/>
      <c r="BA59" s="104"/>
    </row>
    <row r="60" spans="1:53">
      <c r="A60" s="87" t="s">
        <v>11</v>
      </c>
      <c r="B60" s="110">
        <f>(IF($B$3=Base_Cenarios!$A$3,Base_Cenarios!G18,(IF('Cenario_B.1.2'!$B$3=Base_Cenarios!$Q$3,Base_Cenarios!W18,Base_Cenarios!AM18))))*12.1667</f>
        <v>0</v>
      </c>
      <c r="C60" s="110">
        <f>(IF($B$3=Base_Cenarios!$A$3,Base_Cenarios!H18,(IF('Cenario_B.1.2'!$B$3=Base_Cenarios!$Q$3,Base_Cenarios!X18,Base_Cenarios!AN18))))*12.1667</f>
        <v>0</v>
      </c>
      <c r="D60" s="110">
        <f>(IF($B$3=Base_Cenarios!$A$3,Base_Cenarios!I18,(IF('Cenario_B.1.2'!$B$3=Base_Cenarios!$Q$3,Base_Cenarios!Y18,Base_Cenarios!AO18))))*12.1667</f>
        <v>0</v>
      </c>
      <c r="E60" s="110">
        <f>(IF($B$3=Base_Cenarios!$A$3,Base_Cenarios!J18,(IF('Cenario_B.1.2'!$B$3=Base_Cenarios!$Q$3,Base_Cenarios!Z18,Base_Cenarios!AP18))))*12.1667</f>
        <v>0</v>
      </c>
      <c r="F60" s="112">
        <v>1</v>
      </c>
      <c r="G60" s="114">
        <f>IF($B$4=Base_Cenarios!$AW$5,Base_Cenarios!AX$5,(IF('Cenario_B.1.2'!$B$4=Base_Cenarios!$AW$6,Base_Cenarios!AX$6,Base_Cenarios!AX$7)))</f>
        <v>8.405E-2</v>
      </c>
      <c r="H60" s="114">
        <f>IF($B$4=Base_Cenarios!$AW$5,Base_Cenarios!AY$5,(IF('Cenario_B.1.2'!$B$4=Base_Cenarios!$AW$6,Base_Cenarios!AY$6,Base_Cenarios!AY$7)))</f>
        <v>8.7327950000000001E-2</v>
      </c>
      <c r="I60" s="114">
        <f>IF($B$4=Base_Cenarios!$AW$5,Base_Cenarios!AZ$5,(IF('Cenario_B.1.2'!$B$4=Base_Cenarios!$AW$6,Base_Cenarios!AZ$6,Base_Cenarios!AZ$7)))</f>
        <v>9.0733740049999997E-2</v>
      </c>
      <c r="J60" s="114">
        <f>IF($B$4=Base_Cenarios!$AW$5,Base_Cenarios!BA$5,(IF('Cenario_B.1.2'!$B$4=Base_Cenarios!$AW$6,Base_Cenarios!BA$6,Base_Cenarios!BA$7)))</f>
        <v>9.4272355911950004E-2</v>
      </c>
      <c r="K60" s="115">
        <f>B60</f>
        <v>0</v>
      </c>
      <c r="L60" s="115">
        <f t="shared" ref="L60:N65" si="17">C60</f>
        <v>0</v>
      </c>
      <c r="M60" s="115">
        <f t="shared" si="17"/>
        <v>0</v>
      </c>
      <c r="N60" s="115">
        <f t="shared" si="17"/>
        <v>0</v>
      </c>
      <c r="O60" s="115">
        <v>0</v>
      </c>
      <c r="P60" s="115">
        <v>0</v>
      </c>
      <c r="Q60" s="115">
        <v>0</v>
      </c>
      <c r="R60" s="115">
        <v>0</v>
      </c>
      <c r="S60" s="116">
        <f>IF($B$4=Base_Cenarios!$AW$5,Base_Cenarios!AX$5,(IF('Cenario_B.1.2'!$B$4=Base_Cenarios!$AW$6,Base_Cenarios!AX$6,Base_Cenarios!AX$7)))</f>
        <v>8.405E-2</v>
      </c>
      <c r="T60" s="116">
        <f>IF($B$4=Base_Cenarios!$AW$5,Base_Cenarios!AY$5,(IF('Cenario_B.1.2'!$B$4=Base_Cenarios!$AW$6,Base_Cenarios!AY$6,Base_Cenarios!AY$7)))</f>
        <v>8.7327950000000001E-2</v>
      </c>
      <c r="U60" s="116">
        <f>IF($B$4=Base_Cenarios!$AW$5,Base_Cenarios!AZ$5,(IF('Cenario_B.1.2'!$B$4=Base_Cenarios!$AW$6,Base_Cenarios!AZ$6,Base_Cenarios!AZ$7)))</f>
        <v>9.0733740049999997E-2</v>
      </c>
      <c r="V60" s="116">
        <f>IF($B$4=Base_Cenarios!$AW$5,Base_Cenarios!BA$5,(IF('Cenario_B.1.2'!$B$4=Base_Cenarios!$AW$6,Base_Cenarios!BA$6,Base_Cenarios!BA$7)))</f>
        <v>9.4272355911950004E-2</v>
      </c>
      <c r="W60" s="117">
        <v>1</v>
      </c>
      <c r="X60" s="140">
        <v>0.1</v>
      </c>
      <c r="Y60" s="118">
        <f>B60*$F60*G60</f>
        <v>0</v>
      </c>
      <c r="Z60" s="118">
        <f t="shared" ref="Z60:AB65" si="18">C60*$F60*H60</f>
        <v>0</v>
      </c>
      <c r="AA60" s="118">
        <f t="shared" si="18"/>
        <v>0</v>
      </c>
      <c r="AB60" s="118">
        <f t="shared" si="18"/>
        <v>0</v>
      </c>
      <c r="AC60" s="118">
        <f>IF(K60&gt;0,(K60-O60)*S60*(C60/K60),0)</f>
        <v>0</v>
      </c>
      <c r="AD60" s="118">
        <f t="shared" ref="AD60:AF65" si="19">IF(L60&gt;0,(L60-P60)*T60*(D60/L60),0)</f>
        <v>0</v>
      </c>
      <c r="AE60" s="118">
        <f t="shared" si="19"/>
        <v>0</v>
      </c>
      <c r="AF60" s="118">
        <f t="shared" si="19"/>
        <v>0</v>
      </c>
      <c r="AG60" s="118">
        <f>(Y60+AC60)*$W60*$X60</f>
        <v>0</v>
      </c>
      <c r="AH60" s="118">
        <f t="shared" ref="AH60:AJ65" si="20">(Z60+AD60)*$W60*$X60</f>
        <v>0</v>
      </c>
      <c r="AI60" s="118">
        <f t="shared" si="20"/>
        <v>0</v>
      </c>
      <c r="AJ60" s="118">
        <f t="shared" si="20"/>
        <v>0</v>
      </c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04"/>
      <c r="AY60" s="104"/>
      <c r="AZ60" s="104"/>
      <c r="BA60" s="104"/>
    </row>
    <row r="61" spans="1:53">
      <c r="A61" s="87" t="s">
        <v>12</v>
      </c>
      <c r="B61" s="110">
        <f>(IF($B$3=Base_Cenarios!$A$3,Base_Cenarios!G19,(IF('Cenario_B.1.2'!$B$3=Base_Cenarios!$Q$3,Base_Cenarios!W19,Base_Cenarios!AM19))))*12.1667</f>
        <v>0</v>
      </c>
      <c r="C61" s="110">
        <f>(IF($B$3=Base_Cenarios!$A$3,Base_Cenarios!H19,(IF('Cenario_B.1.2'!$B$3=Base_Cenarios!$Q$3,Base_Cenarios!X19,Base_Cenarios!AN19))))*12.1667</f>
        <v>0</v>
      </c>
      <c r="D61" s="110">
        <f>(IF($B$3=Base_Cenarios!$A$3,Base_Cenarios!I19,(IF('Cenario_B.1.2'!$B$3=Base_Cenarios!$Q$3,Base_Cenarios!Y19,Base_Cenarios!AO19))))*12.1667</f>
        <v>0</v>
      </c>
      <c r="E61" s="110">
        <f>(IF($B$3=Base_Cenarios!$A$3,Base_Cenarios!J19,(IF('Cenario_B.1.2'!$B$3=Base_Cenarios!$Q$3,Base_Cenarios!Z19,Base_Cenarios!AP19))))*12.1667</f>
        <v>0</v>
      </c>
      <c r="F61" s="112">
        <v>1</v>
      </c>
      <c r="G61" s="114">
        <f>IF($B$4=Base_Cenarios!$AW$5,Base_Cenarios!AX$5,(IF('Cenario_B.1.2'!$B$4=Base_Cenarios!$AW$6,Base_Cenarios!AX$6,Base_Cenarios!AX$7)))</f>
        <v>8.405E-2</v>
      </c>
      <c r="H61" s="114">
        <f>IF($B$4=Base_Cenarios!$AW$5,Base_Cenarios!AY$5,(IF('Cenario_B.1.2'!$B$4=Base_Cenarios!$AW$6,Base_Cenarios!AY$6,Base_Cenarios!AY$7)))</f>
        <v>8.7327950000000001E-2</v>
      </c>
      <c r="I61" s="114">
        <f>IF($B$4=Base_Cenarios!$AW$5,Base_Cenarios!AZ$5,(IF('Cenario_B.1.2'!$B$4=Base_Cenarios!$AW$6,Base_Cenarios!AZ$6,Base_Cenarios!AZ$7)))</f>
        <v>9.0733740049999997E-2</v>
      </c>
      <c r="J61" s="114">
        <f>IF($B$4=Base_Cenarios!$AW$5,Base_Cenarios!BA$5,(IF('Cenario_B.1.2'!$B$4=Base_Cenarios!$AW$6,Base_Cenarios!BA$6,Base_Cenarios!BA$7)))</f>
        <v>9.4272355911950004E-2</v>
      </c>
      <c r="K61" s="115">
        <f t="shared" ref="K61:K65" si="21">B61</f>
        <v>0</v>
      </c>
      <c r="L61" s="115">
        <f t="shared" si="17"/>
        <v>0</v>
      </c>
      <c r="M61" s="115">
        <f t="shared" si="17"/>
        <v>0</v>
      </c>
      <c r="N61" s="115">
        <f t="shared" si="17"/>
        <v>0</v>
      </c>
      <c r="O61" s="115">
        <v>0</v>
      </c>
      <c r="P61" s="115">
        <v>0</v>
      </c>
      <c r="Q61" s="115">
        <v>0</v>
      </c>
      <c r="R61" s="115">
        <v>0</v>
      </c>
      <c r="S61" s="116">
        <f>IF($B$4=Base_Cenarios!$AW$5,Base_Cenarios!AX$5,(IF('Cenario_B.1.2'!$B$4=Base_Cenarios!$AW$6,Base_Cenarios!AX$6,Base_Cenarios!AX$7)))</f>
        <v>8.405E-2</v>
      </c>
      <c r="T61" s="116">
        <f>IF($B$4=Base_Cenarios!$AW$5,Base_Cenarios!AY$5,(IF('Cenario_B.1.2'!$B$4=Base_Cenarios!$AW$6,Base_Cenarios!AY$6,Base_Cenarios!AY$7)))</f>
        <v>8.7327950000000001E-2</v>
      </c>
      <c r="U61" s="116">
        <f>IF($B$4=Base_Cenarios!$AW$5,Base_Cenarios!AZ$5,(IF('Cenario_B.1.2'!$B$4=Base_Cenarios!$AW$6,Base_Cenarios!AZ$6,Base_Cenarios!AZ$7)))</f>
        <v>9.0733740049999997E-2</v>
      </c>
      <c r="V61" s="116">
        <f>IF($B$4=Base_Cenarios!$AW$5,Base_Cenarios!BA$5,(IF('Cenario_B.1.2'!$B$4=Base_Cenarios!$AW$6,Base_Cenarios!BA$6,Base_Cenarios!BA$7)))</f>
        <v>9.4272355911950004E-2</v>
      </c>
      <c r="W61" s="117">
        <v>1</v>
      </c>
      <c r="X61" s="140">
        <v>0.1</v>
      </c>
      <c r="Y61" s="118">
        <f t="shared" ref="Y61:Y65" si="22">B61*$F61*G61</f>
        <v>0</v>
      </c>
      <c r="Z61" s="118">
        <f t="shared" si="18"/>
        <v>0</v>
      </c>
      <c r="AA61" s="118">
        <f t="shared" si="18"/>
        <v>0</v>
      </c>
      <c r="AB61" s="118">
        <f t="shared" si="18"/>
        <v>0</v>
      </c>
      <c r="AC61" s="118">
        <f t="shared" ref="AC61:AC65" si="23">IF(K61&gt;0,(K61-O61)*S61*(C61/K61),0)</f>
        <v>0</v>
      </c>
      <c r="AD61" s="118">
        <f t="shared" si="19"/>
        <v>0</v>
      </c>
      <c r="AE61" s="118">
        <f t="shared" si="19"/>
        <v>0</v>
      </c>
      <c r="AF61" s="118">
        <f t="shared" si="19"/>
        <v>0</v>
      </c>
      <c r="AG61" s="118">
        <f t="shared" ref="AG61:AG65" si="24">(Y61+AC61)*$W61*$X61</f>
        <v>0</v>
      </c>
      <c r="AH61" s="118">
        <f t="shared" si="20"/>
        <v>0</v>
      </c>
      <c r="AI61" s="118">
        <f t="shared" si="20"/>
        <v>0</v>
      </c>
      <c r="AJ61" s="118">
        <f t="shared" si="20"/>
        <v>0</v>
      </c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04"/>
      <c r="AY61" s="104"/>
      <c r="AZ61" s="104"/>
      <c r="BA61" s="104"/>
    </row>
    <row r="62" spans="1:53">
      <c r="A62" s="87" t="s">
        <v>13</v>
      </c>
      <c r="B62" s="110">
        <f>(IF($B$3=Base_Cenarios!$A$3,Base_Cenarios!G20,(IF('Cenario_B.1.2'!$B$3=Base_Cenarios!$Q$3,Base_Cenarios!W20,Base_Cenarios!AM20))))*12.1667</f>
        <v>0</v>
      </c>
      <c r="C62" s="110">
        <f>(IF($B$3=Base_Cenarios!$A$3,Base_Cenarios!H20,(IF('Cenario_B.1.2'!$B$3=Base_Cenarios!$Q$3,Base_Cenarios!X20,Base_Cenarios!AN20))))*12.1667</f>
        <v>0</v>
      </c>
      <c r="D62" s="110">
        <f>(IF($B$3=Base_Cenarios!$A$3,Base_Cenarios!I20,(IF('Cenario_B.1.2'!$B$3=Base_Cenarios!$Q$3,Base_Cenarios!Y20,Base_Cenarios!AO20))))*12.1667</f>
        <v>0</v>
      </c>
      <c r="E62" s="110">
        <f>(IF($B$3=Base_Cenarios!$A$3,Base_Cenarios!J20,(IF('Cenario_B.1.2'!$B$3=Base_Cenarios!$Q$3,Base_Cenarios!Z20,Base_Cenarios!AP20))))*12.1667</f>
        <v>0</v>
      </c>
      <c r="F62" s="112">
        <v>1</v>
      </c>
      <c r="G62" s="114">
        <f>IF($B$4=Base_Cenarios!$AW$5,Base_Cenarios!AX$5,(IF('Cenario_B.1.2'!$B$4=Base_Cenarios!$AW$6,Base_Cenarios!AX$6,Base_Cenarios!AX$7)))</f>
        <v>8.405E-2</v>
      </c>
      <c r="H62" s="114">
        <f>IF($B$4=Base_Cenarios!$AW$5,Base_Cenarios!AY$5,(IF('Cenario_B.1.2'!$B$4=Base_Cenarios!$AW$6,Base_Cenarios!AY$6,Base_Cenarios!AY$7)))</f>
        <v>8.7327950000000001E-2</v>
      </c>
      <c r="I62" s="114">
        <f>IF($B$4=Base_Cenarios!$AW$5,Base_Cenarios!AZ$5,(IF('Cenario_B.1.2'!$B$4=Base_Cenarios!$AW$6,Base_Cenarios!AZ$6,Base_Cenarios!AZ$7)))</f>
        <v>9.0733740049999997E-2</v>
      </c>
      <c r="J62" s="114">
        <f>IF($B$4=Base_Cenarios!$AW$5,Base_Cenarios!BA$5,(IF('Cenario_B.1.2'!$B$4=Base_Cenarios!$AW$6,Base_Cenarios!BA$6,Base_Cenarios!BA$7)))</f>
        <v>9.4272355911950004E-2</v>
      </c>
      <c r="K62" s="115">
        <f t="shared" si="21"/>
        <v>0</v>
      </c>
      <c r="L62" s="115">
        <f t="shared" si="17"/>
        <v>0</v>
      </c>
      <c r="M62" s="115">
        <f t="shared" si="17"/>
        <v>0</v>
      </c>
      <c r="N62" s="115">
        <f t="shared" si="17"/>
        <v>0</v>
      </c>
      <c r="O62" s="115">
        <v>0</v>
      </c>
      <c r="P62" s="115">
        <v>0</v>
      </c>
      <c r="Q62" s="115">
        <v>0</v>
      </c>
      <c r="R62" s="115">
        <v>0</v>
      </c>
      <c r="S62" s="116">
        <f>IF($B$4=Base_Cenarios!$AW$5,Base_Cenarios!AX$5,(IF('Cenario_B.1.2'!$B$4=Base_Cenarios!$AW$6,Base_Cenarios!AX$6,Base_Cenarios!AX$7)))</f>
        <v>8.405E-2</v>
      </c>
      <c r="T62" s="116">
        <f>IF($B$4=Base_Cenarios!$AW$5,Base_Cenarios!AY$5,(IF('Cenario_B.1.2'!$B$4=Base_Cenarios!$AW$6,Base_Cenarios!AY$6,Base_Cenarios!AY$7)))</f>
        <v>8.7327950000000001E-2</v>
      </c>
      <c r="U62" s="116">
        <f>IF($B$4=Base_Cenarios!$AW$5,Base_Cenarios!AZ$5,(IF('Cenario_B.1.2'!$B$4=Base_Cenarios!$AW$6,Base_Cenarios!AZ$6,Base_Cenarios!AZ$7)))</f>
        <v>9.0733740049999997E-2</v>
      </c>
      <c r="V62" s="116">
        <f>IF($B$4=Base_Cenarios!$AW$5,Base_Cenarios!BA$5,(IF('Cenario_B.1.2'!$B$4=Base_Cenarios!$AW$6,Base_Cenarios!BA$6,Base_Cenarios!BA$7)))</f>
        <v>9.4272355911950004E-2</v>
      </c>
      <c r="W62" s="117">
        <v>1</v>
      </c>
      <c r="X62" s="140">
        <v>0.1</v>
      </c>
      <c r="Y62" s="118">
        <f t="shared" si="22"/>
        <v>0</v>
      </c>
      <c r="Z62" s="118">
        <f t="shared" si="18"/>
        <v>0</v>
      </c>
      <c r="AA62" s="118">
        <f t="shared" si="18"/>
        <v>0</v>
      </c>
      <c r="AB62" s="118">
        <f t="shared" si="18"/>
        <v>0</v>
      </c>
      <c r="AC62" s="118">
        <f t="shared" si="23"/>
        <v>0</v>
      </c>
      <c r="AD62" s="118">
        <f t="shared" si="19"/>
        <v>0</v>
      </c>
      <c r="AE62" s="118">
        <f t="shared" si="19"/>
        <v>0</v>
      </c>
      <c r="AF62" s="118">
        <f t="shared" si="19"/>
        <v>0</v>
      </c>
      <c r="AG62" s="118">
        <f t="shared" si="24"/>
        <v>0</v>
      </c>
      <c r="AH62" s="118">
        <f t="shared" si="20"/>
        <v>0</v>
      </c>
      <c r="AI62" s="118">
        <f t="shared" si="20"/>
        <v>0</v>
      </c>
      <c r="AJ62" s="118">
        <f t="shared" si="20"/>
        <v>0</v>
      </c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04"/>
      <c r="AY62" s="104"/>
      <c r="AZ62" s="104"/>
      <c r="BA62" s="104"/>
    </row>
    <row r="63" spans="1:53">
      <c r="A63" s="87" t="s">
        <v>14</v>
      </c>
      <c r="B63" s="110">
        <f>(IF($B$3=Base_Cenarios!$A$3,Base_Cenarios!G21,(IF('Cenario_B.1.2'!$B$3=Base_Cenarios!$Q$3,Base_Cenarios!W21,Base_Cenarios!AM21))))*12.1667</f>
        <v>0</v>
      </c>
      <c r="C63" s="110">
        <f>(IF($B$3=Base_Cenarios!$A$3,Base_Cenarios!H21,(IF('Cenario_B.1.2'!$B$3=Base_Cenarios!$Q$3,Base_Cenarios!X21,Base_Cenarios!AN21))))*12.1667</f>
        <v>0</v>
      </c>
      <c r="D63" s="110">
        <f>(IF($B$3=Base_Cenarios!$A$3,Base_Cenarios!I21,(IF('Cenario_B.1.2'!$B$3=Base_Cenarios!$Q$3,Base_Cenarios!Y21,Base_Cenarios!AO21))))*12.1667</f>
        <v>0</v>
      </c>
      <c r="E63" s="110">
        <f>(IF($B$3=Base_Cenarios!$A$3,Base_Cenarios!J21,(IF('Cenario_B.1.2'!$B$3=Base_Cenarios!$Q$3,Base_Cenarios!Z21,Base_Cenarios!AP21))))*12.1667</f>
        <v>0</v>
      </c>
      <c r="F63" s="112">
        <v>1</v>
      </c>
      <c r="G63" s="114">
        <f>IF($B$4=Base_Cenarios!$AW$5,Base_Cenarios!AX$5,(IF('Cenario_B.1.2'!$B$4=Base_Cenarios!$AW$6,Base_Cenarios!AX$6,Base_Cenarios!AX$7)))</f>
        <v>8.405E-2</v>
      </c>
      <c r="H63" s="114">
        <f>IF($B$4=Base_Cenarios!$AW$5,Base_Cenarios!AY$5,(IF('Cenario_B.1.2'!$B$4=Base_Cenarios!$AW$6,Base_Cenarios!AY$6,Base_Cenarios!AY$7)))</f>
        <v>8.7327950000000001E-2</v>
      </c>
      <c r="I63" s="114">
        <f>IF($B$4=Base_Cenarios!$AW$5,Base_Cenarios!AZ$5,(IF('Cenario_B.1.2'!$B$4=Base_Cenarios!$AW$6,Base_Cenarios!AZ$6,Base_Cenarios!AZ$7)))</f>
        <v>9.0733740049999997E-2</v>
      </c>
      <c r="J63" s="114">
        <f>IF($B$4=Base_Cenarios!$AW$5,Base_Cenarios!BA$5,(IF('Cenario_B.1.2'!$B$4=Base_Cenarios!$AW$6,Base_Cenarios!BA$6,Base_Cenarios!BA$7)))</f>
        <v>9.4272355911950004E-2</v>
      </c>
      <c r="K63" s="115">
        <f t="shared" si="21"/>
        <v>0</v>
      </c>
      <c r="L63" s="115">
        <f t="shared" si="17"/>
        <v>0</v>
      </c>
      <c r="M63" s="115">
        <f t="shared" si="17"/>
        <v>0</v>
      </c>
      <c r="N63" s="115">
        <f t="shared" si="17"/>
        <v>0</v>
      </c>
      <c r="O63" s="115">
        <v>0</v>
      </c>
      <c r="P63" s="115">
        <v>0</v>
      </c>
      <c r="Q63" s="115">
        <v>0</v>
      </c>
      <c r="R63" s="115">
        <v>0</v>
      </c>
      <c r="S63" s="116">
        <f>IF($B$4=Base_Cenarios!$AW$5,Base_Cenarios!AX$5,(IF('Cenario_B.1.2'!$B$4=Base_Cenarios!$AW$6,Base_Cenarios!AX$6,Base_Cenarios!AX$7)))</f>
        <v>8.405E-2</v>
      </c>
      <c r="T63" s="116">
        <f>IF($B$4=Base_Cenarios!$AW$5,Base_Cenarios!AY$5,(IF('Cenario_B.1.2'!$B$4=Base_Cenarios!$AW$6,Base_Cenarios!AY$6,Base_Cenarios!AY$7)))</f>
        <v>8.7327950000000001E-2</v>
      </c>
      <c r="U63" s="116">
        <f>IF($B$4=Base_Cenarios!$AW$5,Base_Cenarios!AZ$5,(IF('Cenario_B.1.2'!$B$4=Base_Cenarios!$AW$6,Base_Cenarios!AZ$6,Base_Cenarios!AZ$7)))</f>
        <v>9.0733740049999997E-2</v>
      </c>
      <c r="V63" s="116">
        <f>IF($B$4=Base_Cenarios!$AW$5,Base_Cenarios!BA$5,(IF('Cenario_B.1.2'!$B$4=Base_Cenarios!$AW$6,Base_Cenarios!BA$6,Base_Cenarios!BA$7)))</f>
        <v>9.4272355911950004E-2</v>
      </c>
      <c r="W63" s="117">
        <v>1</v>
      </c>
      <c r="X63" s="140">
        <v>0.1</v>
      </c>
      <c r="Y63" s="118">
        <f t="shared" si="22"/>
        <v>0</v>
      </c>
      <c r="Z63" s="118">
        <f t="shared" si="18"/>
        <v>0</v>
      </c>
      <c r="AA63" s="118">
        <f t="shared" si="18"/>
        <v>0</v>
      </c>
      <c r="AB63" s="118">
        <f t="shared" si="18"/>
        <v>0</v>
      </c>
      <c r="AC63" s="118">
        <f t="shared" si="23"/>
        <v>0</v>
      </c>
      <c r="AD63" s="118">
        <f t="shared" si="19"/>
        <v>0</v>
      </c>
      <c r="AE63" s="118">
        <f t="shared" si="19"/>
        <v>0</v>
      </c>
      <c r="AF63" s="118">
        <f t="shared" si="19"/>
        <v>0</v>
      </c>
      <c r="AG63" s="118">
        <f t="shared" si="24"/>
        <v>0</v>
      </c>
      <c r="AH63" s="118">
        <f t="shared" si="20"/>
        <v>0</v>
      </c>
      <c r="AI63" s="118">
        <f t="shared" si="20"/>
        <v>0</v>
      </c>
      <c r="AJ63" s="118">
        <f t="shared" si="20"/>
        <v>0</v>
      </c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04"/>
      <c r="AY63" s="104"/>
      <c r="AZ63" s="104"/>
      <c r="BA63" s="104"/>
    </row>
    <row r="64" spans="1:53">
      <c r="A64" s="87" t="s">
        <v>15</v>
      </c>
      <c r="B64" s="110">
        <f>(IF($B$3=Base_Cenarios!$A$3,Base_Cenarios!G22,(IF('Cenario_B.1.2'!$B$3=Base_Cenarios!$Q$3,Base_Cenarios!W22,Base_Cenarios!AM22))))*12.1667</f>
        <v>0</v>
      </c>
      <c r="C64" s="110">
        <f>(IF($B$3=Base_Cenarios!$A$3,Base_Cenarios!H22,(IF('Cenario_B.1.2'!$B$3=Base_Cenarios!$Q$3,Base_Cenarios!X22,Base_Cenarios!AN22))))*12.1667</f>
        <v>0</v>
      </c>
      <c r="D64" s="110">
        <f>(IF($B$3=Base_Cenarios!$A$3,Base_Cenarios!I22,(IF('Cenario_B.1.2'!$B$3=Base_Cenarios!$Q$3,Base_Cenarios!Y22,Base_Cenarios!AO22))))*12.1667</f>
        <v>0</v>
      </c>
      <c r="E64" s="110">
        <f>(IF($B$3=Base_Cenarios!$A$3,Base_Cenarios!J22,(IF('Cenario_B.1.2'!$B$3=Base_Cenarios!$Q$3,Base_Cenarios!Z22,Base_Cenarios!AP22))))*12.1667</f>
        <v>0</v>
      </c>
      <c r="F64" s="112">
        <v>1</v>
      </c>
      <c r="G64" s="114">
        <f>IF($B$4=Base_Cenarios!$AW$5,Base_Cenarios!AX$5,(IF('Cenario_B.1.2'!$B$4=Base_Cenarios!$AW$6,Base_Cenarios!AX$6,Base_Cenarios!AX$7)))</f>
        <v>8.405E-2</v>
      </c>
      <c r="H64" s="114">
        <f>IF($B$4=Base_Cenarios!$AW$5,Base_Cenarios!AY$5,(IF('Cenario_B.1.2'!$B$4=Base_Cenarios!$AW$6,Base_Cenarios!AY$6,Base_Cenarios!AY$7)))</f>
        <v>8.7327950000000001E-2</v>
      </c>
      <c r="I64" s="114">
        <f>IF($B$4=Base_Cenarios!$AW$5,Base_Cenarios!AZ$5,(IF('Cenario_B.1.2'!$B$4=Base_Cenarios!$AW$6,Base_Cenarios!AZ$6,Base_Cenarios!AZ$7)))</f>
        <v>9.0733740049999997E-2</v>
      </c>
      <c r="J64" s="114">
        <f>IF($B$4=Base_Cenarios!$AW$5,Base_Cenarios!BA$5,(IF('Cenario_B.1.2'!$B$4=Base_Cenarios!$AW$6,Base_Cenarios!BA$6,Base_Cenarios!BA$7)))</f>
        <v>9.4272355911950004E-2</v>
      </c>
      <c r="K64" s="115">
        <f t="shared" si="21"/>
        <v>0</v>
      </c>
      <c r="L64" s="115">
        <f t="shared" si="17"/>
        <v>0</v>
      </c>
      <c r="M64" s="115">
        <f t="shared" si="17"/>
        <v>0</v>
      </c>
      <c r="N64" s="115">
        <f t="shared" si="17"/>
        <v>0</v>
      </c>
      <c r="O64" s="115">
        <v>0</v>
      </c>
      <c r="P64" s="115">
        <v>0</v>
      </c>
      <c r="Q64" s="115">
        <v>0</v>
      </c>
      <c r="R64" s="115">
        <v>0</v>
      </c>
      <c r="S64" s="116">
        <f>IF($B$4=Base_Cenarios!$AW$5,Base_Cenarios!AX$5,(IF('Cenario_B.1.2'!$B$4=Base_Cenarios!$AW$6,Base_Cenarios!AX$6,Base_Cenarios!AX$7)))</f>
        <v>8.405E-2</v>
      </c>
      <c r="T64" s="116">
        <f>IF($B$4=Base_Cenarios!$AW$5,Base_Cenarios!AY$5,(IF('Cenario_B.1.2'!$B$4=Base_Cenarios!$AW$6,Base_Cenarios!AY$6,Base_Cenarios!AY$7)))</f>
        <v>8.7327950000000001E-2</v>
      </c>
      <c r="U64" s="116">
        <f>IF($B$4=Base_Cenarios!$AW$5,Base_Cenarios!AZ$5,(IF('Cenario_B.1.2'!$B$4=Base_Cenarios!$AW$6,Base_Cenarios!AZ$6,Base_Cenarios!AZ$7)))</f>
        <v>9.0733740049999997E-2</v>
      </c>
      <c r="V64" s="116">
        <f>IF($B$4=Base_Cenarios!$AW$5,Base_Cenarios!BA$5,(IF('Cenario_B.1.2'!$B$4=Base_Cenarios!$AW$6,Base_Cenarios!BA$6,Base_Cenarios!BA$7)))</f>
        <v>9.4272355911950004E-2</v>
      </c>
      <c r="W64" s="117">
        <v>1</v>
      </c>
      <c r="X64" s="140">
        <v>0.1</v>
      </c>
      <c r="Y64" s="118">
        <f t="shared" si="22"/>
        <v>0</v>
      </c>
      <c r="Z64" s="118">
        <f t="shared" si="18"/>
        <v>0</v>
      </c>
      <c r="AA64" s="118">
        <f t="shared" si="18"/>
        <v>0</v>
      </c>
      <c r="AB64" s="118">
        <f t="shared" si="18"/>
        <v>0</v>
      </c>
      <c r="AC64" s="118">
        <f t="shared" si="23"/>
        <v>0</v>
      </c>
      <c r="AD64" s="118">
        <f t="shared" si="19"/>
        <v>0</v>
      </c>
      <c r="AE64" s="118">
        <f t="shared" si="19"/>
        <v>0</v>
      </c>
      <c r="AF64" s="118">
        <f t="shared" si="19"/>
        <v>0</v>
      </c>
      <c r="AG64" s="118">
        <f t="shared" si="24"/>
        <v>0</v>
      </c>
      <c r="AH64" s="118">
        <f t="shared" si="20"/>
        <v>0</v>
      </c>
      <c r="AI64" s="118">
        <f t="shared" si="20"/>
        <v>0</v>
      </c>
      <c r="AJ64" s="118">
        <f t="shared" si="20"/>
        <v>0</v>
      </c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04"/>
      <c r="AY64" s="104"/>
      <c r="AZ64" s="104"/>
      <c r="BA64" s="104"/>
    </row>
    <row r="65" spans="1:53">
      <c r="A65" s="87" t="s">
        <v>16</v>
      </c>
      <c r="B65" s="110">
        <f>(IF($B$3=Base_Cenarios!$A$3,Base_Cenarios!G23,(IF('Cenario_B.1.2'!$B$3=Base_Cenarios!$Q$3,Base_Cenarios!W23,Base_Cenarios!AM23))))*12.1667</f>
        <v>0</v>
      </c>
      <c r="C65" s="110">
        <f>(IF($B$3=Base_Cenarios!$A$3,Base_Cenarios!H23,(IF('Cenario_B.1.2'!$B$3=Base_Cenarios!$Q$3,Base_Cenarios!X23,Base_Cenarios!AN23))))*12.1667</f>
        <v>0</v>
      </c>
      <c r="D65" s="110">
        <f>(IF($B$3=Base_Cenarios!$A$3,Base_Cenarios!I23,(IF('Cenario_B.1.2'!$B$3=Base_Cenarios!$Q$3,Base_Cenarios!Y23,Base_Cenarios!AO23))))*12.1667</f>
        <v>0</v>
      </c>
      <c r="E65" s="110">
        <f>(IF($B$3=Base_Cenarios!$A$3,Base_Cenarios!J23,(IF('Cenario_B.1.2'!$B$3=Base_Cenarios!$Q$3,Base_Cenarios!Z23,Base_Cenarios!AP23))))*12.1667</f>
        <v>0</v>
      </c>
      <c r="F65" s="112">
        <v>1</v>
      </c>
      <c r="G65" s="114">
        <f>IF($B$4=Base_Cenarios!$AW$5,Base_Cenarios!AX$5,(IF('Cenario_B.1.2'!$B$4=Base_Cenarios!$AW$6,Base_Cenarios!AX$6,Base_Cenarios!AX$7)))</f>
        <v>8.405E-2</v>
      </c>
      <c r="H65" s="114">
        <f>IF($B$4=Base_Cenarios!$AW$5,Base_Cenarios!AY$5,(IF('Cenario_B.1.2'!$B$4=Base_Cenarios!$AW$6,Base_Cenarios!AY$6,Base_Cenarios!AY$7)))</f>
        <v>8.7327950000000001E-2</v>
      </c>
      <c r="I65" s="114">
        <f>IF($B$4=Base_Cenarios!$AW$5,Base_Cenarios!AZ$5,(IF('Cenario_B.1.2'!$B$4=Base_Cenarios!$AW$6,Base_Cenarios!AZ$6,Base_Cenarios!AZ$7)))</f>
        <v>9.0733740049999997E-2</v>
      </c>
      <c r="J65" s="114">
        <f>IF($B$4=Base_Cenarios!$AW$5,Base_Cenarios!BA$5,(IF('Cenario_B.1.2'!$B$4=Base_Cenarios!$AW$6,Base_Cenarios!BA$6,Base_Cenarios!BA$7)))</f>
        <v>9.4272355911950004E-2</v>
      </c>
      <c r="K65" s="115">
        <f t="shared" si="21"/>
        <v>0</v>
      </c>
      <c r="L65" s="115">
        <f t="shared" si="17"/>
        <v>0</v>
      </c>
      <c r="M65" s="115">
        <f t="shared" si="17"/>
        <v>0</v>
      </c>
      <c r="N65" s="115">
        <f t="shared" si="17"/>
        <v>0</v>
      </c>
      <c r="O65" s="115">
        <v>0</v>
      </c>
      <c r="P65" s="115">
        <v>0</v>
      </c>
      <c r="Q65" s="115">
        <v>0</v>
      </c>
      <c r="R65" s="115">
        <v>0</v>
      </c>
      <c r="S65" s="116">
        <f>IF($B$4=Base_Cenarios!$AW$5,Base_Cenarios!AX$5,(IF('Cenario_B.1.2'!$B$4=Base_Cenarios!$AW$6,Base_Cenarios!AX$6,Base_Cenarios!AX$7)))</f>
        <v>8.405E-2</v>
      </c>
      <c r="T65" s="116">
        <f>IF($B$4=Base_Cenarios!$AW$5,Base_Cenarios!AY$5,(IF('Cenario_B.1.2'!$B$4=Base_Cenarios!$AW$6,Base_Cenarios!AY$6,Base_Cenarios!AY$7)))</f>
        <v>8.7327950000000001E-2</v>
      </c>
      <c r="U65" s="116">
        <f>IF($B$4=Base_Cenarios!$AW$5,Base_Cenarios!AZ$5,(IF('Cenario_B.1.2'!$B$4=Base_Cenarios!$AW$6,Base_Cenarios!AZ$6,Base_Cenarios!AZ$7)))</f>
        <v>9.0733740049999997E-2</v>
      </c>
      <c r="V65" s="116">
        <f>IF($B$4=Base_Cenarios!$AW$5,Base_Cenarios!BA$5,(IF('Cenario_B.1.2'!$B$4=Base_Cenarios!$AW$6,Base_Cenarios!BA$6,Base_Cenarios!BA$7)))</f>
        <v>9.4272355911950004E-2</v>
      </c>
      <c r="W65" s="117">
        <v>1</v>
      </c>
      <c r="X65" s="140">
        <v>0.1</v>
      </c>
      <c r="Y65" s="118">
        <f t="shared" si="22"/>
        <v>0</v>
      </c>
      <c r="Z65" s="118">
        <f t="shared" si="18"/>
        <v>0</v>
      </c>
      <c r="AA65" s="118">
        <f t="shared" si="18"/>
        <v>0</v>
      </c>
      <c r="AB65" s="118">
        <f t="shared" si="18"/>
        <v>0</v>
      </c>
      <c r="AC65" s="118">
        <f t="shared" si="23"/>
        <v>0</v>
      </c>
      <c r="AD65" s="118">
        <f t="shared" si="19"/>
        <v>0</v>
      </c>
      <c r="AE65" s="118">
        <f t="shared" si="19"/>
        <v>0</v>
      </c>
      <c r="AF65" s="118">
        <f t="shared" si="19"/>
        <v>0</v>
      </c>
      <c r="AG65" s="118">
        <f t="shared" si="24"/>
        <v>0</v>
      </c>
      <c r="AH65" s="118">
        <f t="shared" si="20"/>
        <v>0</v>
      </c>
      <c r="AI65" s="118">
        <f t="shared" si="20"/>
        <v>0</v>
      </c>
      <c r="AJ65" s="118">
        <f t="shared" si="20"/>
        <v>0</v>
      </c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04"/>
      <c r="AY65" s="104"/>
      <c r="AZ65" s="104"/>
      <c r="BA65" s="104"/>
    </row>
    <row r="66" spans="1:53">
      <c r="O66" s="10"/>
      <c r="S66" s="10"/>
      <c r="X66" s="86" t="s">
        <v>125</v>
      </c>
      <c r="Y66" s="132">
        <f t="shared" ref="Y66:AJ66" si="25">SUM(Y60:Y65)</f>
        <v>0</v>
      </c>
      <c r="Z66" s="132">
        <f t="shared" si="25"/>
        <v>0</v>
      </c>
      <c r="AA66" s="132">
        <f t="shared" si="25"/>
        <v>0</v>
      </c>
      <c r="AB66" s="132">
        <f t="shared" si="25"/>
        <v>0</v>
      </c>
      <c r="AC66" s="132">
        <f t="shared" si="25"/>
        <v>0</v>
      </c>
      <c r="AD66" s="132">
        <f t="shared" si="25"/>
        <v>0</v>
      </c>
      <c r="AE66" s="132">
        <f t="shared" si="25"/>
        <v>0</v>
      </c>
      <c r="AF66" s="132">
        <f t="shared" si="25"/>
        <v>0</v>
      </c>
      <c r="AG66" s="132">
        <f t="shared" si="25"/>
        <v>0</v>
      </c>
      <c r="AH66" s="132">
        <f t="shared" si="25"/>
        <v>0</v>
      </c>
      <c r="AI66" s="132">
        <f t="shared" si="25"/>
        <v>0</v>
      </c>
      <c r="AJ66" s="132">
        <f t="shared" si="25"/>
        <v>0</v>
      </c>
      <c r="AK66" s="138"/>
      <c r="AL66" s="138"/>
      <c r="AM66" s="138"/>
      <c r="AN66" s="138"/>
      <c r="AO66" s="138"/>
      <c r="AP66" s="138"/>
      <c r="AQ66" s="138"/>
      <c r="AR66" s="138"/>
      <c r="AS66" s="138"/>
      <c r="AT66" s="104"/>
      <c r="AU66" s="104"/>
      <c r="AV66" s="104"/>
      <c r="AW66" s="104"/>
    </row>
    <row r="67" spans="1:53">
      <c r="O67" s="10"/>
      <c r="S67" s="10"/>
      <c r="X67" s="11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38"/>
      <c r="AL67" s="138"/>
      <c r="AM67" s="138"/>
      <c r="AN67" s="138"/>
      <c r="AO67" s="138"/>
      <c r="AP67" s="138"/>
      <c r="AQ67" s="138"/>
      <c r="AR67" s="138"/>
      <c r="AS67" s="138"/>
      <c r="AT67" s="104"/>
      <c r="AU67" s="104"/>
      <c r="AV67" s="104"/>
      <c r="AW67" s="104"/>
    </row>
    <row r="68" spans="1:53">
      <c r="A68" s="352" t="s">
        <v>3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52"/>
      <c r="AH68" s="352"/>
      <c r="AI68" s="352"/>
      <c r="AJ68" s="352"/>
      <c r="AK68" s="352"/>
      <c r="AL68" s="352"/>
      <c r="AM68" s="352"/>
      <c r="AN68" s="352"/>
      <c r="AO68" s="352"/>
      <c r="AP68" s="352"/>
      <c r="AQ68" s="352"/>
      <c r="AR68" s="352"/>
      <c r="AS68" s="352"/>
      <c r="AT68" s="352"/>
      <c r="AU68" s="352"/>
      <c r="AV68" s="2"/>
      <c r="AW68" s="2"/>
    </row>
    <row r="69" spans="1:53">
      <c r="A69" s="353" t="s">
        <v>36</v>
      </c>
      <c r="B69" s="355" t="s">
        <v>37</v>
      </c>
      <c r="C69" s="356"/>
      <c r="D69" s="356"/>
      <c r="E69" s="356"/>
      <c r="F69" s="356"/>
      <c r="G69" s="356"/>
      <c r="H69" s="356"/>
      <c r="I69" s="356"/>
      <c r="J69" s="357"/>
      <c r="K69" s="358" t="s">
        <v>104</v>
      </c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60"/>
      <c r="W69" s="361" t="s">
        <v>105</v>
      </c>
      <c r="X69" s="362"/>
      <c r="Y69" s="362"/>
      <c r="Z69" s="362"/>
      <c r="AA69" s="362"/>
      <c r="AB69" s="362"/>
      <c r="AC69" s="362"/>
      <c r="AD69" s="363"/>
      <c r="AE69" s="152" t="s">
        <v>106</v>
      </c>
      <c r="AF69" s="364" t="s">
        <v>107</v>
      </c>
      <c r="AG69" s="364"/>
      <c r="AH69" s="364"/>
      <c r="AI69" s="364"/>
      <c r="AJ69" s="364"/>
      <c r="AK69" s="364"/>
      <c r="AL69" s="364"/>
      <c r="AM69" s="364"/>
      <c r="AN69" s="364"/>
      <c r="AO69" s="364"/>
      <c r="AP69" s="364"/>
      <c r="AQ69" s="364"/>
      <c r="AR69" s="364"/>
      <c r="AS69" s="364"/>
      <c r="AT69" s="364"/>
      <c r="AU69" s="364"/>
      <c r="AV69" s="2"/>
      <c r="AW69" s="2"/>
    </row>
    <row r="70" spans="1:53" ht="12" customHeight="1">
      <c r="A70" s="353"/>
      <c r="B70" s="365" t="s">
        <v>108</v>
      </c>
      <c r="C70" s="365"/>
      <c r="D70" s="365"/>
      <c r="E70" s="365"/>
      <c r="F70" s="366" t="s">
        <v>109</v>
      </c>
      <c r="G70" s="368" t="s">
        <v>111</v>
      </c>
      <c r="H70" s="369"/>
      <c r="I70" s="369"/>
      <c r="J70" s="370"/>
      <c r="K70" s="371" t="s">
        <v>113</v>
      </c>
      <c r="L70" s="372"/>
      <c r="M70" s="372"/>
      <c r="N70" s="373"/>
      <c r="O70" s="371" t="s">
        <v>114</v>
      </c>
      <c r="P70" s="372"/>
      <c r="Q70" s="372"/>
      <c r="R70" s="373"/>
      <c r="S70" s="371" t="s">
        <v>115</v>
      </c>
      <c r="T70" s="372"/>
      <c r="U70" s="372"/>
      <c r="V70" s="373"/>
      <c r="W70" s="374" t="s">
        <v>116</v>
      </c>
      <c r="X70" s="375"/>
      <c r="Y70" s="375"/>
      <c r="Z70" s="376"/>
      <c r="AA70" s="374" t="s">
        <v>115</v>
      </c>
      <c r="AB70" s="375"/>
      <c r="AC70" s="375"/>
      <c r="AD70" s="376"/>
      <c r="AE70" s="147" t="s">
        <v>117</v>
      </c>
      <c r="AF70" s="377" t="s">
        <v>118</v>
      </c>
      <c r="AG70" s="377"/>
      <c r="AH70" s="377"/>
      <c r="AI70" s="377"/>
      <c r="AJ70" s="377" t="s">
        <v>119</v>
      </c>
      <c r="AK70" s="377"/>
      <c r="AL70" s="377"/>
      <c r="AM70" s="377"/>
      <c r="AN70" s="378" t="s">
        <v>120</v>
      </c>
      <c r="AO70" s="379"/>
      <c r="AP70" s="379"/>
      <c r="AQ70" s="380"/>
      <c r="AR70" s="378" t="s">
        <v>121</v>
      </c>
      <c r="AS70" s="379"/>
      <c r="AT70" s="379"/>
      <c r="AU70" s="380"/>
      <c r="AW70" s="2"/>
    </row>
    <row r="71" spans="1:53">
      <c r="A71" s="354"/>
      <c r="B71" s="106">
        <v>2023</v>
      </c>
      <c r="C71" s="106">
        <v>2028</v>
      </c>
      <c r="D71" s="106">
        <v>2033</v>
      </c>
      <c r="E71" s="106">
        <v>2043</v>
      </c>
      <c r="F71" s="367"/>
      <c r="G71" s="106">
        <v>2023</v>
      </c>
      <c r="H71" s="106">
        <v>2028</v>
      </c>
      <c r="I71" s="106">
        <v>2033</v>
      </c>
      <c r="J71" s="106">
        <v>2043</v>
      </c>
      <c r="K71" s="107">
        <v>2023</v>
      </c>
      <c r="L71" s="107">
        <v>2028</v>
      </c>
      <c r="M71" s="107">
        <v>2033</v>
      </c>
      <c r="N71" s="107">
        <v>2043</v>
      </c>
      <c r="O71" s="107">
        <v>2023</v>
      </c>
      <c r="P71" s="107">
        <v>2028</v>
      </c>
      <c r="Q71" s="107">
        <v>2033</v>
      </c>
      <c r="R71" s="107">
        <v>2043</v>
      </c>
      <c r="S71" s="107">
        <v>2023</v>
      </c>
      <c r="T71" s="107">
        <v>2028</v>
      </c>
      <c r="U71" s="107">
        <v>2033</v>
      </c>
      <c r="V71" s="107">
        <v>2043</v>
      </c>
      <c r="W71" s="108">
        <v>2023</v>
      </c>
      <c r="X71" s="108">
        <v>2028</v>
      </c>
      <c r="Y71" s="108">
        <v>2033</v>
      </c>
      <c r="Z71" s="108">
        <v>2043</v>
      </c>
      <c r="AA71" s="108">
        <v>2023</v>
      </c>
      <c r="AB71" s="108">
        <v>2028</v>
      </c>
      <c r="AC71" s="108">
        <v>2033</v>
      </c>
      <c r="AD71" s="108">
        <v>2043</v>
      </c>
      <c r="AE71" s="148"/>
      <c r="AF71" s="109">
        <v>2023</v>
      </c>
      <c r="AG71" s="109">
        <v>2028</v>
      </c>
      <c r="AH71" s="109">
        <v>2033</v>
      </c>
      <c r="AI71" s="109">
        <v>2043</v>
      </c>
      <c r="AJ71" s="109">
        <v>2023</v>
      </c>
      <c r="AK71" s="109">
        <v>2028</v>
      </c>
      <c r="AL71" s="109">
        <v>2033</v>
      </c>
      <c r="AM71" s="109">
        <v>2043</v>
      </c>
      <c r="AN71" s="109">
        <v>2023</v>
      </c>
      <c r="AO71" s="109">
        <v>2028</v>
      </c>
      <c r="AP71" s="109">
        <v>2033</v>
      </c>
      <c r="AQ71" s="109">
        <v>2043</v>
      </c>
      <c r="AR71" s="109">
        <v>2023</v>
      </c>
      <c r="AS71" s="109">
        <v>2028</v>
      </c>
      <c r="AT71" s="109">
        <v>2033</v>
      </c>
      <c r="AU71" s="109">
        <v>2043</v>
      </c>
      <c r="AV71" s="2"/>
      <c r="AW71" s="2"/>
    </row>
    <row r="72" spans="1:53">
      <c r="A72" s="87" t="s">
        <v>11</v>
      </c>
      <c r="B72" s="111">
        <f>(IF($B$3=Base_Cenarios!$A$3,Base_Cenarios!G28,(IF('Cenario_B.1.2'!$B$3=Base_Cenarios!$Q$3,Base_Cenarios!W28,Base_Cenarios!AM28))))*12.1667</f>
        <v>0</v>
      </c>
      <c r="C72" s="111">
        <f>(IF($B$3=Base_Cenarios!$A$3,Base_Cenarios!H28,(IF('Cenario_B.1.2'!$B$3=Base_Cenarios!$Q$3,Base_Cenarios!X28,Base_Cenarios!AN28))))*12.1667</f>
        <v>0</v>
      </c>
      <c r="D72" s="111">
        <f>(IF($B$3=Base_Cenarios!$A$3,Base_Cenarios!I28,(IF('Cenario_B.1.2'!$B$3=Base_Cenarios!$Q$3,Base_Cenarios!Y28,Base_Cenarios!AO28))))*12.1667</f>
        <v>0</v>
      </c>
      <c r="E72" s="111">
        <f>(IF($B$3=Base_Cenarios!$A$3,Base_Cenarios!J28,(IF('Cenario_B.1.2'!$B$3=Base_Cenarios!$Q$3,Base_Cenarios!Z28,Base_Cenarios!AP28))))*12.1667</f>
        <v>0</v>
      </c>
      <c r="F72" s="112">
        <v>1</v>
      </c>
      <c r="G72" s="114">
        <f>IF($B$4=Base_Cenarios!$AW$5,Base_Cenarios!AX$5,(IF('Cenario_B.1.2'!$B$4=Base_Cenarios!$AW$6,Base_Cenarios!AX$6,Base_Cenarios!AX$7)))</f>
        <v>8.405E-2</v>
      </c>
      <c r="H72" s="114">
        <f>IF($B$4=Base_Cenarios!$AW$5,Base_Cenarios!AY$5,(IF('Cenario_B.1.2'!$B$4=Base_Cenarios!$AW$6,Base_Cenarios!AY$6,Base_Cenarios!AY$7)))</f>
        <v>8.7327950000000001E-2</v>
      </c>
      <c r="I72" s="114">
        <f>IF($B$4=Base_Cenarios!$AW$5,Base_Cenarios!AZ$5,(IF('Cenario_B.1.2'!$B$4=Base_Cenarios!$AW$6,Base_Cenarios!AZ$6,Base_Cenarios!AZ$7)))</f>
        <v>9.0733740049999997E-2</v>
      </c>
      <c r="J72" s="114">
        <f>IF($B$4=Base_Cenarios!$AW$5,Base_Cenarios!BA$5,(IF('Cenario_B.1.2'!$B$4=Base_Cenarios!$AW$6,Base_Cenarios!BA$6,Base_Cenarios!BA$7)))</f>
        <v>9.4272355911950004E-2</v>
      </c>
      <c r="K72" s="115">
        <f t="shared" ref="K72:N77" si="26">B72</f>
        <v>0</v>
      </c>
      <c r="L72" s="115">
        <f t="shared" si="26"/>
        <v>0</v>
      </c>
      <c r="M72" s="115">
        <f t="shared" si="26"/>
        <v>0</v>
      </c>
      <c r="N72" s="115">
        <f t="shared" si="26"/>
        <v>0</v>
      </c>
      <c r="O72" s="115">
        <v>0</v>
      </c>
      <c r="P72" s="115">
        <v>0</v>
      </c>
      <c r="Q72" s="115">
        <v>0</v>
      </c>
      <c r="R72" s="115">
        <v>0</v>
      </c>
      <c r="S72" s="116">
        <f>IF($B$4=Base_Cenarios!$AW$5,Base_Cenarios!AX$5,(IF('Cenario_B.1.2'!$B$4=Base_Cenarios!$AW$6,Base_Cenarios!AX$6,Base_Cenarios!AX$7)))</f>
        <v>8.405E-2</v>
      </c>
      <c r="T72" s="116">
        <f>IF($B$4=Base_Cenarios!$AW$5,Base_Cenarios!AY$5,(IF('Cenario_B.1.2'!$B$4=Base_Cenarios!$AW$6,Base_Cenarios!AY$6,Base_Cenarios!AY$7)))</f>
        <v>8.7327950000000001E-2</v>
      </c>
      <c r="U72" s="116">
        <f>IF($B$4=Base_Cenarios!$AW$5,Base_Cenarios!AZ$5,(IF('Cenario_B.1.2'!$B$4=Base_Cenarios!$AW$6,Base_Cenarios!AZ$6,Base_Cenarios!AZ$7)))</f>
        <v>9.0733740049999997E-2</v>
      </c>
      <c r="V72" s="116">
        <f>IF($B$4=Base_Cenarios!$AW$5,Base_Cenarios!BA$5,(IF('Cenario_B.1.2'!$B$4=Base_Cenarios!$AW$6,Base_Cenarios!BA$6,Base_Cenarios!BA$7)))</f>
        <v>9.4272355911950004E-2</v>
      </c>
      <c r="W72" s="141">
        <f>(IF($B$3=Base_Cenarios!$A$3,Base_Cenarios!L28,(IF('Cenario_B.1.2'!$B$3=Base_Cenarios!$Q$3,Base_Cenarios!AB28,Base_Cenarios!AR28))))*12</f>
        <v>0</v>
      </c>
      <c r="X72" s="141">
        <f>(IF($B$3=Base_Cenarios!$A$3,Base_Cenarios!M28,(IF('Cenario_B.1.2'!$B$3=Base_Cenarios!$Q$3,Base_Cenarios!AC28,Base_Cenarios!AS28))))*12</f>
        <v>0</v>
      </c>
      <c r="Y72" s="141">
        <f>(IF($B$3=Base_Cenarios!$A$3,Base_Cenarios!N28,(IF('Cenario_B.1.2'!$B$3=Base_Cenarios!$Q$3,Base_Cenarios!AD28,Base_Cenarios!AT28))))*12</f>
        <v>0</v>
      </c>
      <c r="Z72" s="141">
        <f>(IF($B$3=Base_Cenarios!$A$3,Base_Cenarios!O28,(IF('Cenario_B.1.2'!$B$3=Base_Cenarios!$Q$3,Base_Cenarios!AE28,Base_Cenarios!AU28))))*12</f>
        <v>0</v>
      </c>
      <c r="AA72" s="150">
        <f>IF($B$4=Base_Cenarios!$AW$5,Base_Cenarios!AX$5,(IF('Cenario_B.1.2'!$B$4=Base_Cenarios!$AW$6,Base_Cenarios!AX$6,Base_Cenarios!AX$7)))</f>
        <v>8.405E-2</v>
      </c>
      <c r="AB72" s="150">
        <f>IF($B$4=Base_Cenarios!$AW$5,Base_Cenarios!AY$5,(IF('Cenario_B.1.2'!$B$4=Base_Cenarios!$AW$6,Base_Cenarios!AY$6,Base_Cenarios!AY$7)))</f>
        <v>8.7327950000000001E-2</v>
      </c>
      <c r="AC72" s="150">
        <f>IF($B$4=Base_Cenarios!$AW$5,Base_Cenarios!AZ$5,(IF('Cenario_B.1.2'!$B$4=Base_Cenarios!$AW$6,Base_Cenarios!AZ$6,Base_Cenarios!AZ$7)))</f>
        <v>9.0733740049999997E-2</v>
      </c>
      <c r="AD72" s="150">
        <f>IF($B$4=Base_Cenarios!$AW$5,Base_Cenarios!BA$5,(IF('Cenario_B.1.2'!$B$4=Base_Cenarios!$AW$6,Base_Cenarios!BA$6,Base_Cenarios!BA$7)))</f>
        <v>9.4272355911950004E-2</v>
      </c>
      <c r="AE72" s="149">
        <v>1</v>
      </c>
      <c r="AF72" s="118">
        <f t="shared" ref="AF72:AI77" si="27">B72*$F72*G72</f>
        <v>0</v>
      </c>
      <c r="AG72" s="118">
        <f t="shared" si="27"/>
        <v>0</v>
      </c>
      <c r="AH72" s="118">
        <f t="shared" si="27"/>
        <v>0</v>
      </c>
      <c r="AI72" s="118">
        <f t="shared" si="27"/>
        <v>0</v>
      </c>
      <c r="AJ72" s="118">
        <f t="shared" ref="AJ72:AM77" si="28">IF(K72&gt;0,(K72-O72)*S72*(B72/K72),0)</f>
        <v>0</v>
      </c>
      <c r="AK72" s="118">
        <f t="shared" si="28"/>
        <v>0</v>
      </c>
      <c r="AL72" s="118">
        <f t="shared" si="28"/>
        <v>0</v>
      </c>
      <c r="AM72" s="118">
        <f t="shared" si="28"/>
        <v>0</v>
      </c>
      <c r="AN72" s="118">
        <f>W72*AA72</f>
        <v>0</v>
      </c>
      <c r="AO72" s="118">
        <f t="shared" ref="AO72:AQ77" si="29">X72*AB72</f>
        <v>0</v>
      </c>
      <c r="AP72" s="118">
        <f t="shared" si="29"/>
        <v>0</v>
      </c>
      <c r="AQ72" s="118">
        <f t="shared" si="29"/>
        <v>0</v>
      </c>
      <c r="AR72" s="118">
        <f t="shared" ref="AR72:AU77" si="30">(AN72+AF72+AJ72)*$AE72</f>
        <v>0</v>
      </c>
      <c r="AS72" s="118">
        <f t="shared" si="30"/>
        <v>0</v>
      </c>
      <c r="AT72" s="118">
        <f t="shared" si="30"/>
        <v>0</v>
      </c>
      <c r="AU72" s="118">
        <f t="shared" si="30"/>
        <v>0</v>
      </c>
      <c r="AV72" s="2"/>
      <c r="AW72" s="2"/>
    </row>
    <row r="73" spans="1:53">
      <c r="A73" s="87" t="s">
        <v>12</v>
      </c>
      <c r="B73" s="111">
        <f>(IF($B$3=Base_Cenarios!$A$3,Base_Cenarios!G29,(IF('Cenario_B.1.2'!$B$3=Base_Cenarios!$Q$3,Base_Cenarios!W29,Base_Cenarios!AM29))))*12.1667</f>
        <v>0</v>
      </c>
      <c r="C73" s="111">
        <f>(IF($B$3=Base_Cenarios!$A$3,Base_Cenarios!H29,(IF('Cenario_B.1.2'!$B$3=Base_Cenarios!$Q$3,Base_Cenarios!X29,Base_Cenarios!AN29))))*12.1667</f>
        <v>0</v>
      </c>
      <c r="D73" s="111">
        <f>(IF($B$3=Base_Cenarios!$A$3,Base_Cenarios!I29,(IF('Cenario_B.1.2'!$B$3=Base_Cenarios!$Q$3,Base_Cenarios!Y29,Base_Cenarios!AO29))))*12.1667</f>
        <v>0</v>
      </c>
      <c r="E73" s="111">
        <f>(IF($B$3=Base_Cenarios!$A$3,Base_Cenarios!J29,(IF('Cenario_B.1.2'!$B$3=Base_Cenarios!$Q$3,Base_Cenarios!Z29,Base_Cenarios!AP29))))*12.1667</f>
        <v>0</v>
      </c>
      <c r="F73" s="112">
        <v>1</v>
      </c>
      <c r="G73" s="114">
        <f>IF($B$4=Base_Cenarios!$AW$5,Base_Cenarios!AX$5,(IF('Cenario_B.1.2'!$B$4=Base_Cenarios!$AW$6,Base_Cenarios!AX$6,Base_Cenarios!AX$7)))</f>
        <v>8.405E-2</v>
      </c>
      <c r="H73" s="114">
        <f>IF($B$4=Base_Cenarios!$AW$5,Base_Cenarios!AY$5,(IF('Cenario_B.1.2'!$B$4=Base_Cenarios!$AW$6,Base_Cenarios!AY$6,Base_Cenarios!AY$7)))</f>
        <v>8.7327950000000001E-2</v>
      </c>
      <c r="I73" s="114">
        <f>IF($B$4=Base_Cenarios!$AW$5,Base_Cenarios!AZ$5,(IF('Cenario_B.1.2'!$B$4=Base_Cenarios!$AW$6,Base_Cenarios!AZ$6,Base_Cenarios!AZ$7)))</f>
        <v>9.0733740049999997E-2</v>
      </c>
      <c r="J73" s="114">
        <f>IF($B$4=Base_Cenarios!$AW$5,Base_Cenarios!BA$5,(IF('Cenario_B.1.2'!$B$4=Base_Cenarios!$AW$6,Base_Cenarios!BA$6,Base_Cenarios!BA$7)))</f>
        <v>9.4272355911950004E-2</v>
      </c>
      <c r="K73" s="115">
        <f t="shared" si="26"/>
        <v>0</v>
      </c>
      <c r="L73" s="115">
        <f t="shared" si="26"/>
        <v>0</v>
      </c>
      <c r="M73" s="115">
        <f t="shared" si="26"/>
        <v>0</v>
      </c>
      <c r="N73" s="115">
        <f t="shared" si="26"/>
        <v>0</v>
      </c>
      <c r="O73" s="115">
        <v>0</v>
      </c>
      <c r="P73" s="115">
        <v>0</v>
      </c>
      <c r="Q73" s="115">
        <v>0</v>
      </c>
      <c r="R73" s="115">
        <v>0</v>
      </c>
      <c r="S73" s="116">
        <f>IF($B$4=Base_Cenarios!$AW$5,Base_Cenarios!AX$5,(IF('Cenario_B.1.2'!$B$4=Base_Cenarios!$AW$6,Base_Cenarios!AX$6,Base_Cenarios!AX$7)))</f>
        <v>8.405E-2</v>
      </c>
      <c r="T73" s="116">
        <f>IF($B$4=Base_Cenarios!$AW$5,Base_Cenarios!AY$5,(IF('Cenario_B.1.2'!$B$4=Base_Cenarios!$AW$6,Base_Cenarios!AY$6,Base_Cenarios!AY$7)))</f>
        <v>8.7327950000000001E-2</v>
      </c>
      <c r="U73" s="116">
        <f>IF($B$4=Base_Cenarios!$AW$5,Base_Cenarios!AZ$5,(IF('Cenario_B.1.2'!$B$4=Base_Cenarios!$AW$6,Base_Cenarios!AZ$6,Base_Cenarios!AZ$7)))</f>
        <v>9.0733740049999997E-2</v>
      </c>
      <c r="V73" s="116">
        <f>IF($B$4=Base_Cenarios!$AW$5,Base_Cenarios!BA$5,(IF('Cenario_B.1.2'!$B$4=Base_Cenarios!$AW$6,Base_Cenarios!BA$6,Base_Cenarios!BA$7)))</f>
        <v>9.4272355911950004E-2</v>
      </c>
      <c r="W73" s="141">
        <f>(IF($B$3=Base_Cenarios!$A$3,Base_Cenarios!L29,(IF('Cenario_B.1.2'!$B$3=Base_Cenarios!$Q$3,Base_Cenarios!AB29,Base_Cenarios!AR29))))*12</f>
        <v>0</v>
      </c>
      <c r="X73" s="141">
        <f>(IF($B$3=Base_Cenarios!$A$3,Base_Cenarios!M29,(IF('Cenario_B.1.2'!$B$3=Base_Cenarios!$Q$3,Base_Cenarios!AC29,Base_Cenarios!AS29))))*12</f>
        <v>0</v>
      </c>
      <c r="Y73" s="141">
        <f>(IF($B$3=Base_Cenarios!$A$3,Base_Cenarios!N29,(IF('Cenario_B.1.2'!$B$3=Base_Cenarios!$Q$3,Base_Cenarios!AD29,Base_Cenarios!AT29))))*12</f>
        <v>0</v>
      </c>
      <c r="Z73" s="141">
        <f>(IF($B$3=Base_Cenarios!$A$3,Base_Cenarios!O29,(IF('Cenario_B.1.2'!$B$3=Base_Cenarios!$Q$3,Base_Cenarios!AE29,Base_Cenarios!AU29))))*12</f>
        <v>0</v>
      </c>
      <c r="AA73" s="150">
        <f>IF($B$4=Base_Cenarios!$AW$5,Base_Cenarios!AX$5,(IF('Cenario_B.1.2'!$B$4=Base_Cenarios!$AW$6,Base_Cenarios!AX$6,Base_Cenarios!AX$7)))</f>
        <v>8.405E-2</v>
      </c>
      <c r="AB73" s="150">
        <f>IF($B$4=Base_Cenarios!$AW$5,Base_Cenarios!AY$5,(IF('Cenario_B.1.2'!$B$4=Base_Cenarios!$AW$6,Base_Cenarios!AY$6,Base_Cenarios!AY$7)))</f>
        <v>8.7327950000000001E-2</v>
      </c>
      <c r="AC73" s="150">
        <f>IF($B$4=Base_Cenarios!$AW$5,Base_Cenarios!AZ$5,(IF('Cenario_B.1.2'!$B$4=Base_Cenarios!$AW$6,Base_Cenarios!AZ$6,Base_Cenarios!AZ$7)))</f>
        <v>9.0733740049999997E-2</v>
      </c>
      <c r="AD73" s="150">
        <f>IF($B$4=Base_Cenarios!$AW$5,Base_Cenarios!BA$5,(IF('Cenario_B.1.2'!$B$4=Base_Cenarios!$AW$6,Base_Cenarios!BA$6,Base_Cenarios!BA$7)))</f>
        <v>9.4272355911950004E-2</v>
      </c>
      <c r="AE73" s="149">
        <v>1</v>
      </c>
      <c r="AF73" s="118">
        <f t="shared" si="27"/>
        <v>0</v>
      </c>
      <c r="AG73" s="118">
        <f t="shared" si="27"/>
        <v>0</v>
      </c>
      <c r="AH73" s="118">
        <f t="shared" si="27"/>
        <v>0</v>
      </c>
      <c r="AI73" s="118">
        <f t="shared" si="27"/>
        <v>0</v>
      </c>
      <c r="AJ73" s="118">
        <f t="shared" si="28"/>
        <v>0</v>
      </c>
      <c r="AK73" s="118">
        <f t="shared" si="28"/>
        <v>0</v>
      </c>
      <c r="AL73" s="118">
        <f t="shared" si="28"/>
        <v>0</v>
      </c>
      <c r="AM73" s="118">
        <f t="shared" si="28"/>
        <v>0</v>
      </c>
      <c r="AN73" s="118">
        <f t="shared" ref="AN73:AN77" si="31">W73*AA73</f>
        <v>0</v>
      </c>
      <c r="AO73" s="118">
        <f t="shared" si="29"/>
        <v>0</v>
      </c>
      <c r="AP73" s="118">
        <f t="shared" si="29"/>
        <v>0</v>
      </c>
      <c r="AQ73" s="118">
        <f t="shared" si="29"/>
        <v>0</v>
      </c>
      <c r="AR73" s="118">
        <f t="shared" si="30"/>
        <v>0</v>
      </c>
      <c r="AS73" s="118">
        <f t="shared" si="30"/>
        <v>0</v>
      </c>
      <c r="AT73" s="118">
        <f t="shared" si="30"/>
        <v>0</v>
      </c>
      <c r="AU73" s="118">
        <f t="shared" si="30"/>
        <v>0</v>
      </c>
      <c r="AV73" s="2"/>
      <c r="AW73" s="2"/>
    </row>
    <row r="74" spans="1:53">
      <c r="A74" s="87" t="s">
        <v>13</v>
      </c>
      <c r="B74" s="111">
        <f>(IF($B$3=Base_Cenarios!$A$3,Base_Cenarios!G30,(IF('Cenario_B.1.2'!$B$3=Base_Cenarios!$Q$3,Base_Cenarios!W30,Base_Cenarios!AM30))))*12.1667</f>
        <v>0</v>
      </c>
      <c r="C74" s="111">
        <f>(IF($B$3=Base_Cenarios!$A$3,Base_Cenarios!H30,(IF('Cenario_B.1.2'!$B$3=Base_Cenarios!$Q$3,Base_Cenarios!X30,Base_Cenarios!AN30))))*12.1667</f>
        <v>0</v>
      </c>
      <c r="D74" s="111">
        <f>(IF($B$3=Base_Cenarios!$A$3,Base_Cenarios!I30,(IF('Cenario_B.1.2'!$B$3=Base_Cenarios!$Q$3,Base_Cenarios!Y30,Base_Cenarios!AO30))))*12.1667</f>
        <v>0</v>
      </c>
      <c r="E74" s="111">
        <f>(IF($B$3=Base_Cenarios!$A$3,Base_Cenarios!J30,(IF('Cenario_B.1.2'!$B$3=Base_Cenarios!$Q$3,Base_Cenarios!Z30,Base_Cenarios!AP30))))*12.1667</f>
        <v>0</v>
      </c>
      <c r="F74" s="112">
        <v>1</v>
      </c>
      <c r="G74" s="114">
        <f>IF($B$4=Base_Cenarios!$AW$5,Base_Cenarios!AX$5,(IF('Cenario_B.1.2'!$B$4=Base_Cenarios!$AW$6,Base_Cenarios!AX$6,Base_Cenarios!AX$7)))</f>
        <v>8.405E-2</v>
      </c>
      <c r="H74" s="114">
        <f>IF($B$4=Base_Cenarios!$AW$5,Base_Cenarios!AY$5,(IF('Cenario_B.1.2'!$B$4=Base_Cenarios!$AW$6,Base_Cenarios!AY$6,Base_Cenarios!AY$7)))</f>
        <v>8.7327950000000001E-2</v>
      </c>
      <c r="I74" s="114">
        <f>IF($B$4=Base_Cenarios!$AW$5,Base_Cenarios!AZ$5,(IF('Cenario_B.1.2'!$B$4=Base_Cenarios!$AW$6,Base_Cenarios!AZ$6,Base_Cenarios!AZ$7)))</f>
        <v>9.0733740049999997E-2</v>
      </c>
      <c r="J74" s="114">
        <f>IF($B$4=Base_Cenarios!$AW$5,Base_Cenarios!BA$5,(IF('Cenario_B.1.2'!$B$4=Base_Cenarios!$AW$6,Base_Cenarios!BA$6,Base_Cenarios!BA$7)))</f>
        <v>9.4272355911950004E-2</v>
      </c>
      <c r="K74" s="115">
        <f t="shared" si="26"/>
        <v>0</v>
      </c>
      <c r="L74" s="115">
        <f t="shared" si="26"/>
        <v>0</v>
      </c>
      <c r="M74" s="115">
        <f t="shared" si="26"/>
        <v>0</v>
      </c>
      <c r="N74" s="115">
        <f t="shared" si="26"/>
        <v>0</v>
      </c>
      <c r="O74" s="115">
        <v>0</v>
      </c>
      <c r="P74" s="115">
        <v>0</v>
      </c>
      <c r="Q74" s="115">
        <v>0</v>
      </c>
      <c r="R74" s="115">
        <v>0</v>
      </c>
      <c r="S74" s="116">
        <f>IF($B$4=Base_Cenarios!$AW$5,Base_Cenarios!AX$5,(IF('Cenario_B.1.2'!$B$4=Base_Cenarios!$AW$6,Base_Cenarios!AX$6,Base_Cenarios!AX$7)))</f>
        <v>8.405E-2</v>
      </c>
      <c r="T74" s="116">
        <f>IF($B$4=Base_Cenarios!$AW$5,Base_Cenarios!AY$5,(IF('Cenario_B.1.2'!$B$4=Base_Cenarios!$AW$6,Base_Cenarios!AY$6,Base_Cenarios!AY$7)))</f>
        <v>8.7327950000000001E-2</v>
      </c>
      <c r="U74" s="116">
        <f>IF($B$4=Base_Cenarios!$AW$5,Base_Cenarios!AZ$5,(IF('Cenario_B.1.2'!$B$4=Base_Cenarios!$AW$6,Base_Cenarios!AZ$6,Base_Cenarios!AZ$7)))</f>
        <v>9.0733740049999997E-2</v>
      </c>
      <c r="V74" s="116">
        <f>IF($B$4=Base_Cenarios!$AW$5,Base_Cenarios!BA$5,(IF('Cenario_B.1.2'!$B$4=Base_Cenarios!$AW$6,Base_Cenarios!BA$6,Base_Cenarios!BA$7)))</f>
        <v>9.4272355911950004E-2</v>
      </c>
      <c r="W74" s="141">
        <f>(IF($B$3=Base_Cenarios!$A$3,Base_Cenarios!L30,(IF('Cenario_B.1.2'!$B$3=Base_Cenarios!$Q$3,Base_Cenarios!AB30,Base_Cenarios!AR30))))*12</f>
        <v>0</v>
      </c>
      <c r="X74" s="141">
        <f>(IF($B$3=Base_Cenarios!$A$3,Base_Cenarios!M30,(IF('Cenario_B.1.2'!$B$3=Base_Cenarios!$Q$3,Base_Cenarios!AC30,Base_Cenarios!AS30))))*12</f>
        <v>0</v>
      </c>
      <c r="Y74" s="141">
        <f>(IF($B$3=Base_Cenarios!$A$3,Base_Cenarios!N30,(IF('Cenario_B.1.2'!$B$3=Base_Cenarios!$Q$3,Base_Cenarios!AD30,Base_Cenarios!AT30))))*12</f>
        <v>0</v>
      </c>
      <c r="Z74" s="141">
        <f>(IF($B$3=Base_Cenarios!$A$3,Base_Cenarios!O30,(IF('Cenario_B.1.2'!$B$3=Base_Cenarios!$Q$3,Base_Cenarios!AE30,Base_Cenarios!AU30))))*12</f>
        <v>0</v>
      </c>
      <c r="AA74" s="150">
        <f>IF($B$4=Base_Cenarios!$AW$5,Base_Cenarios!AX$5,(IF('Cenario_B.1.2'!$B$4=Base_Cenarios!$AW$6,Base_Cenarios!AX$6,Base_Cenarios!AX$7)))</f>
        <v>8.405E-2</v>
      </c>
      <c r="AB74" s="150">
        <f>IF($B$4=Base_Cenarios!$AW$5,Base_Cenarios!AY$5,(IF('Cenario_B.1.2'!$B$4=Base_Cenarios!$AW$6,Base_Cenarios!AY$6,Base_Cenarios!AY$7)))</f>
        <v>8.7327950000000001E-2</v>
      </c>
      <c r="AC74" s="150">
        <f>IF($B$4=Base_Cenarios!$AW$5,Base_Cenarios!AZ$5,(IF('Cenario_B.1.2'!$B$4=Base_Cenarios!$AW$6,Base_Cenarios!AZ$6,Base_Cenarios!AZ$7)))</f>
        <v>9.0733740049999997E-2</v>
      </c>
      <c r="AD74" s="150">
        <f>IF($B$4=Base_Cenarios!$AW$5,Base_Cenarios!BA$5,(IF('Cenario_B.1.2'!$B$4=Base_Cenarios!$AW$6,Base_Cenarios!BA$6,Base_Cenarios!BA$7)))</f>
        <v>9.4272355911950004E-2</v>
      </c>
      <c r="AE74" s="149">
        <v>1</v>
      </c>
      <c r="AF74" s="118">
        <f t="shared" si="27"/>
        <v>0</v>
      </c>
      <c r="AG74" s="118">
        <f t="shared" si="27"/>
        <v>0</v>
      </c>
      <c r="AH74" s="118">
        <f t="shared" si="27"/>
        <v>0</v>
      </c>
      <c r="AI74" s="118">
        <f t="shared" si="27"/>
        <v>0</v>
      </c>
      <c r="AJ74" s="118">
        <f t="shared" si="28"/>
        <v>0</v>
      </c>
      <c r="AK74" s="118">
        <f t="shared" si="28"/>
        <v>0</v>
      </c>
      <c r="AL74" s="118">
        <f t="shared" si="28"/>
        <v>0</v>
      </c>
      <c r="AM74" s="118">
        <f t="shared" si="28"/>
        <v>0</v>
      </c>
      <c r="AN74" s="118">
        <f t="shared" si="31"/>
        <v>0</v>
      </c>
      <c r="AO74" s="118">
        <f t="shared" si="29"/>
        <v>0</v>
      </c>
      <c r="AP74" s="118">
        <f t="shared" si="29"/>
        <v>0</v>
      </c>
      <c r="AQ74" s="118">
        <f t="shared" si="29"/>
        <v>0</v>
      </c>
      <c r="AR74" s="118">
        <f t="shared" si="30"/>
        <v>0</v>
      </c>
      <c r="AS74" s="118">
        <f t="shared" si="30"/>
        <v>0</v>
      </c>
      <c r="AT74" s="118">
        <f t="shared" si="30"/>
        <v>0</v>
      </c>
      <c r="AU74" s="118">
        <f t="shared" si="30"/>
        <v>0</v>
      </c>
      <c r="AV74" s="2"/>
      <c r="AW74" s="2"/>
    </row>
    <row r="75" spans="1:53">
      <c r="A75" s="87" t="s">
        <v>14</v>
      </c>
      <c r="B75" s="111">
        <f>(IF($B$3=Base_Cenarios!$A$3,Base_Cenarios!G31,(IF('Cenario_B.1.2'!$B$3=Base_Cenarios!$Q$3,Base_Cenarios!W31,Base_Cenarios!AM31))))*12.1667</f>
        <v>7424624.1413802747</v>
      </c>
      <c r="C75" s="111">
        <f>(IF($B$3=Base_Cenarios!$A$3,Base_Cenarios!H31,(IF('Cenario_B.1.2'!$B$3=Base_Cenarios!$Q$3,Base_Cenarios!X31,Base_Cenarios!AN31))))*12.1667</f>
        <v>7498870.3827940766</v>
      </c>
      <c r="D75" s="111">
        <f>(IF($B$3=Base_Cenarios!$A$3,Base_Cenarios!I31,(IF('Cenario_B.1.2'!$B$3=Base_Cenarios!$Q$3,Base_Cenarios!Y31,Base_Cenarios!AO31))))*12.1667</f>
        <v>7573859.0866220184</v>
      </c>
      <c r="E75" s="111">
        <f>(IF($B$3=Base_Cenarios!$A$3,Base_Cenarios!J31,(IF('Cenario_B.1.2'!$B$3=Base_Cenarios!$Q$3,Base_Cenarios!Z31,Base_Cenarios!AP31))))*12.1667</f>
        <v>8255506.404418</v>
      </c>
      <c r="F75" s="112">
        <v>1</v>
      </c>
      <c r="G75" s="114">
        <f>IF($B$4=Base_Cenarios!$AW$5,Base_Cenarios!AX$5,(IF('Cenario_B.1.2'!$B$4=Base_Cenarios!$AW$6,Base_Cenarios!AX$6,Base_Cenarios!AX$7)))</f>
        <v>8.405E-2</v>
      </c>
      <c r="H75" s="114">
        <f>IF($B$4=Base_Cenarios!$AW$5,Base_Cenarios!AY$5,(IF('Cenario_B.1.2'!$B$4=Base_Cenarios!$AW$6,Base_Cenarios!AY$6,Base_Cenarios!AY$7)))</f>
        <v>8.7327950000000001E-2</v>
      </c>
      <c r="I75" s="114">
        <f>IF($B$4=Base_Cenarios!$AW$5,Base_Cenarios!AZ$5,(IF('Cenario_B.1.2'!$B$4=Base_Cenarios!$AW$6,Base_Cenarios!AZ$6,Base_Cenarios!AZ$7)))</f>
        <v>9.0733740049999997E-2</v>
      </c>
      <c r="J75" s="114">
        <f>IF($B$4=Base_Cenarios!$AW$5,Base_Cenarios!BA$5,(IF('Cenario_B.1.2'!$B$4=Base_Cenarios!$AW$6,Base_Cenarios!BA$6,Base_Cenarios!BA$7)))</f>
        <v>9.4272355911950004E-2</v>
      </c>
      <c r="K75" s="115">
        <f t="shared" si="26"/>
        <v>7424624.1413802747</v>
      </c>
      <c r="L75" s="115">
        <f t="shared" si="26"/>
        <v>7498870.3827940766</v>
      </c>
      <c r="M75" s="115">
        <f t="shared" si="26"/>
        <v>7573859.0866220184</v>
      </c>
      <c r="N75" s="115">
        <f t="shared" si="26"/>
        <v>8255506.404418</v>
      </c>
      <c r="O75" s="115">
        <v>0</v>
      </c>
      <c r="P75" s="115">
        <v>0</v>
      </c>
      <c r="Q75" s="115">
        <v>0</v>
      </c>
      <c r="R75" s="115">
        <v>0</v>
      </c>
      <c r="S75" s="116">
        <f>IF($B$4=Base_Cenarios!$AW$5,Base_Cenarios!AX$5,(IF('Cenario_B.1.2'!$B$4=Base_Cenarios!$AW$6,Base_Cenarios!AX$6,Base_Cenarios!AX$7)))</f>
        <v>8.405E-2</v>
      </c>
      <c r="T75" s="116">
        <f>IF($B$4=Base_Cenarios!$AW$5,Base_Cenarios!AY$5,(IF('Cenario_B.1.2'!$B$4=Base_Cenarios!$AW$6,Base_Cenarios!AY$6,Base_Cenarios!AY$7)))</f>
        <v>8.7327950000000001E-2</v>
      </c>
      <c r="U75" s="116">
        <f>IF($B$4=Base_Cenarios!$AW$5,Base_Cenarios!AZ$5,(IF('Cenario_B.1.2'!$B$4=Base_Cenarios!$AW$6,Base_Cenarios!AZ$6,Base_Cenarios!AZ$7)))</f>
        <v>9.0733740049999997E-2</v>
      </c>
      <c r="V75" s="116">
        <f>IF($B$4=Base_Cenarios!$AW$5,Base_Cenarios!BA$5,(IF('Cenario_B.1.2'!$B$4=Base_Cenarios!$AW$6,Base_Cenarios!BA$6,Base_Cenarios!BA$7)))</f>
        <v>9.4272355911950004E-2</v>
      </c>
      <c r="W75" s="141">
        <f>(IF($B$3=Base_Cenarios!$A$3,Base_Cenarios!L31,(IF('Cenario_B.1.2'!$B$3=Base_Cenarios!$Q$3,Base_Cenarios!AB31,Base_Cenarios!AR31))))*12</f>
        <v>14469.495583561642</v>
      </c>
      <c r="X75" s="141">
        <f>(IF($B$3=Base_Cenarios!$A$3,Base_Cenarios!M31,(IF('Cenario_B.1.2'!$B$3=Base_Cenarios!$Q$3,Base_Cenarios!AC31,Base_Cenarios!AS31))))*12</f>
        <v>15337.665318575342</v>
      </c>
      <c r="Y75" s="141">
        <f>(IF($B$3=Base_Cenarios!$A$3,Base_Cenarios!N31,(IF('Cenario_B.1.2'!$B$3=Base_Cenarios!$Q$3,Base_Cenarios!AD31,Base_Cenarios!AT31))))*12</f>
        <v>16257.92523768986</v>
      </c>
      <c r="Z75" s="141">
        <f>(IF($B$3=Base_Cenarios!$A$3,Base_Cenarios!O31,(IF('Cenario_B.1.2'!$B$3=Base_Cenarios!$Q$3,Base_Cenarios!AE31,Base_Cenarios!AU31))))*12</f>
        <v>18534.034770966442</v>
      </c>
      <c r="AA75" s="150">
        <f>IF($B$4=Base_Cenarios!$AW$5,Base_Cenarios!AX$5,(IF('Cenario_B.1.2'!$B$4=Base_Cenarios!$AW$6,Base_Cenarios!AX$6,Base_Cenarios!AX$7)))</f>
        <v>8.405E-2</v>
      </c>
      <c r="AB75" s="150">
        <f>IF($B$4=Base_Cenarios!$AW$5,Base_Cenarios!AY$5,(IF('Cenario_B.1.2'!$B$4=Base_Cenarios!$AW$6,Base_Cenarios!AY$6,Base_Cenarios!AY$7)))</f>
        <v>8.7327950000000001E-2</v>
      </c>
      <c r="AC75" s="150">
        <f>IF($B$4=Base_Cenarios!$AW$5,Base_Cenarios!AZ$5,(IF('Cenario_B.1.2'!$B$4=Base_Cenarios!$AW$6,Base_Cenarios!AZ$6,Base_Cenarios!AZ$7)))</f>
        <v>9.0733740049999997E-2</v>
      </c>
      <c r="AD75" s="150">
        <f>IF($B$4=Base_Cenarios!$AW$5,Base_Cenarios!BA$5,(IF('Cenario_B.1.2'!$B$4=Base_Cenarios!$AW$6,Base_Cenarios!BA$6,Base_Cenarios!BA$7)))</f>
        <v>9.4272355911950004E-2</v>
      </c>
      <c r="AE75" s="149">
        <v>1</v>
      </c>
      <c r="AF75" s="118">
        <f t="shared" si="27"/>
        <v>624039.65908301203</v>
      </c>
      <c r="AG75" s="118">
        <f t="shared" si="27"/>
        <v>654860.97784512199</v>
      </c>
      <c r="AH75" s="118">
        <f t="shared" si="27"/>
        <v>687204.56154089258</v>
      </c>
      <c r="AI75" s="118">
        <f t="shared" si="27"/>
        <v>778266.03799067636</v>
      </c>
      <c r="AJ75" s="118">
        <f>IF(K75&gt;0,(K75-O75)*S75*(B75/K75),0)</f>
        <v>624039.65908301203</v>
      </c>
      <c r="AK75" s="118">
        <f t="shared" si="28"/>
        <v>654860.97784512199</v>
      </c>
      <c r="AL75" s="118">
        <f t="shared" si="28"/>
        <v>687204.56154089258</v>
      </c>
      <c r="AM75" s="118">
        <f t="shared" si="28"/>
        <v>778266.03799067636</v>
      </c>
      <c r="AN75" s="118">
        <f t="shared" si="31"/>
        <v>1216.161103798356</v>
      </c>
      <c r="AO75" s="118">
        <f t="shared" si="29"/>
        <v>1339.4068700572816</v>
      </c>
      <c r="AP75" s="118">
        <f t="shared" si="29"/>
        <v>1475.1423622688862</v>
      </c>
      <c r="AQ75" s="118">
        <f t="shared" si="29"/>
        <v>1747.2471224130052</v>
      </c>
      <c r="AR75" s="118">
        <f t="shared" si="30"/>
        <v>1249295.4792698224</v>
      </c>
      <c r="AS75" s="118">
        <f t="shared" si="30"/>
        <v>1311061.3625603011</v>
      </c>
      <c r="AT75" s="118">
        <f t="shared" si="30"/>
        <v>1375884.265444054</v>
      </c>
      <c r="AU75" s="118">
        <f t="shared" si="30"/>
        <v>1558279.3231037657</v>
      </c>
      <c r="AV75" s="2"/>
      <c r="AW75" s="2"/>
    </row>
    <row r="76" spans="1:53">
      <c r="A76" s="87" t="s">
        <v>15</v>
      </c>
      <c r="B76" s="111">
        <f>(IF($B$3=Base_Cenarios!$A$3,Base_Cenarios!G32,(IF('Cenario_B.1.2'!$B$3=Base_Cenarios!$Q$3,Base_Cenarios!W32,Base_Cenarios!AM32))))*12.1667</f>
        <v>0</v>
      </c>
      <c r="C76" s="111">
        <f>(IF($B$3=Base_Cenarios!$A$3,Base_Cenarios!H32,(IF('Cenario_B.1.2'!$B$3=Base_Cenarios!$Q$3,Base_Cenarios!X32,Base_Cenarios!AN32))))*12.1667</f>
        <v>0</v>
      </c>
      <c r="D76" s="111">
        <f>(IF($B$3=Base_Cenarios!$A$3,Base_Cenarios!I32,(IF('Cenario_B.1.2'!$B$3=Base_Cenarios!$Q$3,Base_Cenarios!Y32,Base_Cenarios!AO32))))*12.1667</f>
        <v>0</v>
      </c>
      <c r="E76" s="111">
        <f>(IF($B$3=Base_Cenarios!$A$3,Base_Cenarios!J32,(IF('Cenario_B.1.2'!$B$3=Base_Cenarios!$Q$3,Base_Cenarios!Z32,Base_Cenarios!AP32))))*12.1667</f>
        <v>0</v>
      </c>
      <c r="F76" s="112">
        <v>1</v>
      </c>
      <c r="G76" s="114">
        <f>IF($B$4=Base_Cenarios!$AW$5,Base_Cenarios!AX$5,(IF('Cenario_B.1.2'!$B$4=Base_Cenarios!$AW$6,Base_Cenarios!AX$6,Base_Cenarios!AX$7)))</f>
        <v>8.405E-2</v>
      </c>
      <c r="H76" s="114">
        <f>IF($B$4=Base_Cenarios!$AW$5,Base_Cenarios!AY$5,(IF('Cenario_B.1.2'!$B$4=Base_Cenarios!$AW$6,Base_Cenarios!AY$6,Base_Cenarios!AY$7)))</f>
        <v>8.7327950000000001E-2</v>
      </c>
      <c r="I76" s="114">
        <f>IF($B$4=Base_Cenarios!$AW$5,Base_Cenarios!AZ$5,(IF('Cenario_B.1.2'!$B$4=Base_Cenarios!$AW$6,Base_Cenarios!AZ$6,Base_Cenarios!AZ$7)))</f>
        <v>9.0733740049999997E-2</v>
      </c>
      <c r="J76" s="114">
        <f>IF($B$4=Base_Cenarios!$AW$5,Base_Cenarios!BA$5,(IF('Cenario_B.1.2'!$B$4=Base_Cenarios!$AW$6,Base_Cenarios!BA$6,Base_Cenarios!BA$7)))</f>
        <v>9.4272355911950004E-2</v>
      </c>
      <c r="K76" s="115">
        <f t="shared" si="26"/>
        <v>0</v>
      </c>
      <c r="L76" s="115">
        <f t="shared" si="26"/>
        <v>0</v>
      </c>
      <c r="M76" s="115">
        <f t="shared" si="26"/>
        <v>0</v>
      </c>
      <c r="N76" s="115">
        <f t="shared" si="26"/>
        <v>0</v>
      </c>
      <c r="O76" s="115">
        <v>0</v>
      </c>
      <c r="P76" s="115">
        <v>0</v>
      </c>
      <c r="Q76" s="115">
        <v>0</v>
      </c>
      <c r="R76" s="115">
        <v>0</v>
      </c>
      <c r="S76" s="116">
        <f>IF($B$4=Base_Cenarios!$AW$5,Base_Cenarios!AX$5,(IF('Cenario_B.1.2'!$B$4=Base_Cenarios!$AW$6,Base_Cenarios!AX$6,Base_Cenarios!AX$7)))</f>
        <v>8.405E-2</v>
      </c>
      <c r="T76" s="116">
        <f>IF($B$4=Base_Cenarios!$AW$5,Base_Cenarios!AY$5,(IF('Cenario_B.1.2'!$B$4=Base_Cenarios!$AW$6,Base_Cenarios!AY$6,Base_Cenarios!AY$7)))</f>
        <v>8.7327950000000001E-2</v>
      </c>
      <c r="U76" s="116">
        <f>IF($B$4=Base_Cenarios!$AW$5,Base_Cenarios!AZ$5,(IF('Cenario_B.1.2'!$B$4=Base_Cenarios!$AW$6,Base_Cenarios!AZ$6,Base_Cenarios!AZ$7)))</f>
        <v>9.0733740049999997E-2</v>
      </c>
      <c r="V76" s="116">
        <f>IF($B$4=Base_Cenarios!$AW$5,Base_Cenarios!BA$5,(IF('Cenario_B.1.2'!$B$4=Base_Cenarios!$AW$6,Base_Cenarios!BA$6,Base_Cenarios!BA$7)))</f>
        <v>9.4272355911950004E-2</v>
      </c>
      <c r="W76" s="141">
        <f>(IF($B$3=Base_Cenarios!$A$3,Base_Cenarios!L32,(IF('Cenario_B.1.2'!$B$3=Base_Cenarios!$Q$3,Base_Cenarios!AB32,Base_Cenarios!AR32))))*12</f>
        <v>0</v>
      </c>
      <c r="X76" s="141">
        <f>(IF($B$3=Base_Cenarios!$A$3,Base_Cenarios!M32,(IF('Cenario_B.1.2'!$B$3=Base_Cenarios!$Q$3,Base_Cenarios!AC32,Base_Cenarios!AS32))))*12</f>
        <v>0</v>
      </c>
      <c r="Y76" s="141">
        <f>(IF($B$3=Base_Cenarios!$A$3,Base_Cenarios!N32,(IF('Cenario_B.1.2'!$B$3=Base_Cenarios!$Q$3,Base_Cenarios!AD32,Base_Cenarios!AT32))))*12</f>
        <v>0</v>
      </c>
      <c r="Z76" s="141">
        <f>(IF($B$3=Base_Cenarios!$A$3,Base_Cenarios!O32,(IF('Cenario_B.1.2'!$B$3=Base_Cenarios!$Q$3,Base_Cenarios!AE32,Base_Cenarios!AU32))))*12</f>
        <v>0</v>
      </c>
      <c r="AA76" s="150">
        <f>IF($B$4=Base_Cenarios!$AW$5,Base_Cenarios!AX$5,(IF('Cenario_B.1.2'!$B$4=Base_Cenarios!$AW$6,Base_Cenarios!AX$6,Base_Cenarios!AX$7)))</f>
        <v>8.405E-2</v>
      </c>
      <c r="AB76" s="150">
        <f>IF($B$4=Base_Cenarios!$AW$5,Base_Cenarios!AY$5,(IF('Cenario_B.1.2'!$B$4=Base_Cenarios!$AW$6,Base_Cenarios!AY$6,Base_Cenarios!AY$7)))</f>
        <v>8.7327950000000001E-2</v>
      </c>
      <c r="AC76" s="150">
        <f>IF($B$4=Base_Cenarios!$AW$5,Base_Cenarios!AZ$5,(IF('Cenario_B.1.2'!$B$4=Base_Cenarios!$AW$6,Base_Cenarios!AZ$6,Base_Cenarios!AZ$7)))</f>
        <v>9.0733740049999997E-2</v>
      </c>
      <c r="AD76" s="150">
        <f>IF($B$4=Base_Cenarios!$AW$5,Base_Cenarios!BA$5,(IF('Cenario_B.1.2'!$B$4=Base_Cenarios!$AW$6,Base_Cenarios!BA$6,Base_Cenarios!BA$7)))</f>
        <v>9.4272355911950004E-2</v>
      </c>
      <c r="AE76" s="149">
        <v>1</v>
      </c>
      <c r="AF76" s="118">
        <f t="shared" si="27"/>
        <v>0</v>
      </c>
      <c r="AG76" s="118">
        <f t="shared" si="27"/>
        <v>0</v>
      </c>
      <c r="AH76" s="118">
        <f t="shared" si="27"/>
        <v>0</v>
      </c>
      <c r="AI76" s="118">
        <f t="shared" si="27"/>
        <v>0</v>
      </c>
      <c r="AJ76" s="118">
        <f t="shared" si="28"/>
        <v>0</v>
      </c>
      <c r="AK76" s="118">
        <f t="shared" si="28"/>
        <v>0</v>
      </c>
      <c r="AL76" s="118">
        <f t="shared" si="28"/>
        <v>0</v>
      </c>
      <c r="AM76" s="118">
        <f t="shared" si="28"/>
        <v>0</v>
      </c>
      <c r="AN76" s="118">
        <f t="shared" si="31"/>
        <v>0</v>
      </c>
      <c r="AO76" s="118">
        <f t="shared" si="29"/>
        <v>0</v>
      </c>
      <c r="AP76" s="118">
        <f t="shared" si="29"/>
        <v>0</v>
      </c>
      <c r="AQ76" s="118">
        <f t="shared" si="29"/>
        <v>0</v>
      </c>
      <c r="AR76" s="118">
        <f t="shared" si="30"/>
        <v>0</v>
      </c>
      <c r="AS76" s="118">
        <f t="shared" si="30"/>
        <v>0</v>
      </c>
      <c r="AT76" s="118">
        <f t="shared" si="30"/>
        <v>0</v>
      </c>
      <c r="AU76" s="118">
        <f t="shared" si="30"/>
        <v>0</v>
      </c>
      <c r="AV76" s="2"/>
      <c r="AW76" s="2"/>
    </row>
    <row r="77" spans="1:53">
      <c r="A77" s="87" t="s">
        <v>16</v>
      </c>
      <c r="B77" s="111">
        <f>(IF($B$3=Base_Cenarios!$A$3,Base_Cenarios!G33,(IF('Cenario_B.1.2'!$B$3=Base_Cenarios!$Q$3,Base_Cenarios!W33,Base_Cenarios!AM33))))*12.1667</f>
        <v>19732.854062465747</v>
      </c>
      <c r="C77" s="111">
        <f>(IF($B$3=Base_Cenarios!$A$3,Base_Cenarios!H33,(IF('Cenario_B.1.2'!$B$3=Base_Cenarios!$Q$3,Base_Cenarios!X33,Base_Cenarios!AN33))))*12.1667</f>
        <v>20319.853320316681</v>
      </c>
      <c r="D77" s="111">
        <f>(IF($B$3=Base_Cenarios!$A$3,Base_Cenarios!I33,(IF('Cenario_B.1.2'!$B$3=Base_Cenarios!$Q$3,Base_Cenarios!Y33,Base_Cenarios!AO33))))*12.1667</f>
        <v>20620.870967876981</v>
      </c>
      <c r="E77" s="111">
        <f>(IF($B$3=Base_Cenarios!$A$3,Base_Cenarios!J33,(IF('Cenario_B.1.2'!$B$3=Base_Cenarios!$Q$3,Base_Cenarios!Z33,Base_Cenarios!AP33))))*12.1667</f>
        <v>21665.026401431456</v>
      </c>
      <c r="F77" s="112">
        <v>1</v>
      </c>
      <c r="G77" s="114">
        <f>IF($B$4=Base_Cenarios!$AW$5,Base_Cenarios!AX$5,(IF('Cenario_B.1.2'!$B$4=Base_Cenarios!$AW$6,Base_Cenarios!AX$6,Base_Cenarios!AX$7)))</f>
        <v>8.405E-2</v>
      </c>
      <c r="H77" s="114">
        <f>IF($B$4=Base_Cenarios!$AW$5,Base_Cenarios!AY$5,(IF('Cenario_B.1.2'!$B$4=Base_Cenarios!$AW$6,Base_Cenarios!AY$6,Base_Cenarios!AY$7)))</f>
        <v>8.7327950000000001E-2</v>
      </c>
      <c r="I77" s="114">
        <f>IF($B$4=Base_Cenarios!$AW$5,Base_Cenarios!AZ$5,(IF('Cenario_B.1.2'!$B$4=Base_Cenarios!$AW$6,Base_Cenarios!AZ$6,Base_Cenarios!AZ$7)))</f>
        <v>9.0733740049999997E-2</v>
      </c>
      <c r="J77" s="114">
        <f>IF($B$4=Base_Cenarios!$AW$5,Base_Cenarios!BA$5,(IF('Cenario_B.1.2'!$B$4=Base_Cenarios!$AW$6,Base_Cenarios!BA$6,Base_Cenarios!BA$7)))</f>
        <v>9.4272355911950004E-2</v>
      </c>
      <c r="K77" s="115">
        <f t="shared" si="26"/>
        <v>19732.854062465747</v>
      </c>
      <c r="L77" s="115">
        <f t="shared" si="26"/>
        <v>20319.853320316681</v>
      </c>
      <c r="M77" s="115">
        <f t="shared" si="26"/>
        <v>20620.870967876981</v>
      </c>
      <c r="N77" s="115">
        <f t="shared" si="26"/>
        <v>21665.026401431456</v>
      </c>
      <c r="O77" s="115">
        <v>0</v>
      </c>
      <c r="P77" s="115">
        <v>0</v>
      </c>
      <c r="Q77" s="115">
        <v>0</v>
      </c>
      <c r="R77" s="115">
        <v>0</v>
      </c>
      <c r="S77" s="116">
        <f>IF($B$4=Base_Cenarios!$AW$5,Base_Cenarios!AX$5,(IF('Cenario_B.1.2'!$B$4=Base_Cenarios!$AW$6,Base_Cenarios!AX$6,Base_Cenarios!AX$7)))</f>
        <v>8.405E-2</v>
      </c>
      <c r="T77" s="116">
        <f>IF($B$4=Base_Cenarios!$AW$5,Base_Cenarios!AY$5,(IF('Cenario_B.1.2'!$B$4=Base_Cenarios!$AW$6,Base_Cenarios!AY$6,Base_Cenarios!AY$7)))</f>
        <v>8.7327950000000001E-2</v>
      </c>
      <c r="U77" s="116">
        <f>IF($B$4=Base_Cenarios!$AW$5,Base_Cenarios!AZ$5,(IF('Cenario_B.1.2'!$B$4=Base_Cenarios!$AW$6,Base_Cenarios!AZ$6,Base_Cenarios!AZ$7)))</f>
        <v>9.0733740049999997E-2</v>
      </c>
      <c r="V77" s="116">
        <f>IF($B$4=Base_Cenarios!$AW$5,Base_Cenarios!BA$5,(IF('Cenario_B.1.2'!$B$4=Base_Cenarios!$AW$6,Base_Cenarios!BA$6,Base_Cenarios!BA$7)))</f>
        <v>9.4272355911950004E-2</v>
      </c>
      <c r="W77" s="141">
        <f>(IF($B$3=Base_Cenarios!$A$3,Base_Cenarios!L33,(IF('Cenario_B.1.2'!$B$3=Base_Cenarios!$Q$3,Base_Cenarios!AB33,Base_Cenarios!AR33))))*12</f>
        <v>0</v>
      </c>
      <c r="X77" s="141">
        <f>(IF($B$3=Base_Cenarios!$A$3,Base_Cenarios!M33,(IF('Cenario_B.1.2'!$B$3=Base_Cenarios!$Q$3,Base_Cenarios!AC33,Base_Cenarios!AS33))))*12</f>
        <v>0</v>
      </c>
      <c r="Y77" s="141">
        <f>(IF($B$3=Base_Cenarios!$A$3,Base_Cenarios!N33,(IF('Cenario_B.1.2'!$B$3=Base_Cenarios!$Q$3,Base_Cenarios!AD33,Base_Cenarios!AT33))))*12</f>
        <v>0</v>
      </c>
      <c r="Z77" s="141">
        <f>(IF($B$3=Base_Cenarios!$A$3,Base_Cenarios!O33,(IF('Cenario_B.1.2'!$B$3=Base_Cenarios!$Q$3,Base_Cenarios!AE33,Base_Cenarios!AU33))))*12</f>
        <v>0</v>
      </c>
      <c r="AA77" s="150">
        <f>IF($B$4=Base_Cenarios!$AW$5,Base_Cenarios!AX$5,(IF('Cenario_B.1.2'!$B$4=Base_Cenarios!$AW$6,Base_Cenarios!AX$6,Base_Cenarios!AX$7)))</f>
        <v>8.405E-2</v>
      </c>
      <c r="AB77" s="150">
        <f>IF($B$4=Base_Cenarios!$AW$5,Base_Cenarios!AY$5,(IF('Cenario_B.1.2'!$B$4=Base_Cenarios!$AW$6,Base_Cenarios!AY$6,Base_Cenarios!AY$7)))</f>
        <v>8.7327950000000001E-2</v>
      </c>
      <c r="AC77" s="150">
        <f>IF($B$4=Base_Cenarios!$AW$5,Base_Cenarios!AZ$5,(IF('Cenario_B.1.2'!$B$4=Base_Cenarios!$AW$6,Base_Cenarios!AZ$6,Base_Cenarios!AZ$7)))</f>
        <v>9.0733740049999997E-2</v>
      </c>
      <c r="AD77" s="150">
        <f>IF($B$4=Base_Cenarios!$AW$5,Base_Cenarios!BA$5,(IF('Cenario_B.1.2'!$B$4=Base_Cenarios!$AW$6,Base_Cenarios!BA$6,Base_Cenarios!BA$7)))</f>
        <v>9.4272355911950004E-2</v>
      </c>
      <c r="AE77" s="149">
        <v>1</v>
      </c>
      <c r="AF77" s="118">
        <f t="shared" si="27"/>
        <v>1658.5463839502461</v>
      </c>
      <c r="AG77" s="118">
        <f t="shared" si="27"/>
        <v>1774.491134763949</v>
      </c>
      <c r="AH77" s="118">
        <f t="shared" si="27"/>
        <v>1871.008746003942</v>
      </c>
      <c r="AI77" s="118">
        <f t="shared" si="27"/>
        <v>2042.4130797575397</v>
      </c>
      <c r="AJ77" s="118">
        <f t="shared" si="28"/>
        <v>1658.5463839502461</v>
      </c>
      <c r="AK77" s="118">
        <f t="shared" si="28"/>
        <v>1774.491134763949</v>
      </c>
      <c r="AL77" s="118">
        <f t="shared" si="28"/>
        <v>1871.008746003942</v>
      </c>
      <c r="AM77" s="118">
        <f t="shared" si="28"/>
        <v>2042.4130797575397</v>
      </c>
      <c r="AN77" s="118">
        <f t="shared" si="31"/>
        <v>0</v>
      </c>
      <c r="AO77" s="118">
        <f t="shared" si="29"/>
        <v>0</v>
      </c>
      <c r="AP77" s="118">
        <f t="shared" si="29"/>
        <v>0</v>
      </c>
      <c r="AQ77" s="118">
        <f t="shared" si="29"/>
        <v>0</v>
      </c>
      <c r="AR77" s="118">
        <f t="shared" si="30"/>
        <v>3317.0927679004922</v>
      </c>
      <c r="AS77" s="118">
        <f t="shared" si="30"/>
        <v>3548.9822695278981</v>
      </c>
      <c r="AT77" s="118">
        <f t="shared" si="30"/>
        <v>3742.0174920078839</v>
      </c>
      <c r="AU77" s="118">
        <f t="shared" si="30"/>
        <v>4084.8261595150793</v>
      </c>
      <c r="AV77" s="2"/>
      <c r="AW77" s="2"/>
    </row>
    <row r="78" spans="1:53">
      <c r="O78" s="10"/>
      <c r="AF78" s="86" t="s">
        <v>125</v>
      </c>
      <c r="AG78" s="132">
        <f t="shared" ref="AG78:AU78" si="32">SUM(AF72:AF77)</f>
        <v>625698.2054669623</v>
      </c>
      <c r="AH78" s="132">
        <f t="shared" si="32"/>
        <v>656635.46897988592</v>
      </c>
      <c r="AI78" s="132">
        <f t="shared" si="32"/>
        <v>689075.57028689655</v>
      </c>
      <c r="AJ78" s="132">
        <f t="shared" si="32"/>
        <v>780308.45107043395</v>
      </c>
      <c r="AK78" s="132">
        <f t="shared" si="32"/>
        <v>625698.2054669623</v>
      </c>
      <c r="AL78" s="132">
        <f t="shared" si="32"/>
        <v>656635.46897988592</v>
      </c>
      <c r="AM78" s="132">
        <f t="shared" si="32"/>
        <v>689075.57028689655</v>
      </c>
      <c r="AN78" s="132">
        <f t="shared" si="32"/>
        <v>780308.45107043395</v>
      </c>
      <c r="AO78" s="132">
        <f t="shared" si="32"/>
        <v>1216.161103798356</v>
      </c>
      <c r="AP78" s="132">
        <f t="shared" si="32"/>
        <v>1339.4068700572816</v>
      </c>
      <c r="AQ78" s="132">
        <f t="shared" si="32"/>
        <v>1475.1423622688862</v>
      </c>
      <c r="AR78" s="132">
        <f t="shared" si="32"/>
        <v>1747.2471224130052</v>
      </c>
      <c r="AS78" s="132">
        <f t="shared" si="32"/>
        <v>1252612.5720377229</v>
      </c>
      <c r="AT78" s="132">
        <f t="shared" si="32"/>
        <v>1314610.3448298289</v>
      </c>
      <c r="AU78" s="132">
        <f t="shared" si="32"/>
        <v>1379626.282936062</v>
      </c>
      <c r="AV78" s="2"/>
      <c r="AW78" s="2"/>
    </row>
    <row r="79" spans="1:53">
      <c r="O79" s="10"/>
      <c r="AF79" s="11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2"/>
      <c r="AW79" s="2"/>
    </row>
    <row r="80" spans="1:53">
      <c r="A80" s="381" t="s">
        <v>4</v>
      </c>
      <c r="B80" s="382"/>
      <c r="C80" s="382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3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2"/>
      <c r="AP80" s="2"/>
      <c r="AQ80" s="2"/>
      <c r="AR80" s="2"/>
      <c r="AS80" s="2"/>
      <c r="AT80" s="2"/>
      <c r="AU80" s="2"/>
      <c r="AV80" s="2"/>
      <c r="AW80" s="2"/>
    </row>
    <row r="81" spans="1:49">
      <c r="A81" s="384" t="s">
        <v>36</v>
      </c>
      <c r="B81" s="385" t="s">
        <v>37</v>
      </c>
      <c r="C81" s="385"/>
      <c r="D81" s="385"/>
      <c r="E81" s="385"/>
      <c r="F81" s="385"/>
      <c r="G81" s="385"/>
      <c r="H81" s="385"/>
      <c r="I81" s="385"/>
      <c r="J81" s="385"/>
      <c r="K81" s="392" t="s">
        <v>129</v>
      </c>
      <c r="L81" s="393"/>
      <c r="M81" s="393"/>
      <c r="N81" s="393"/>
      <c r="O81" s="394"/>
      <c r="P81" s="105" t="s">
        <v>106</v>
      </c>
      <c r="Q81" s="139" t="s">
        <v>123</v>
      </c>
      <c r="R81" s="386" t="s">
        <v>107</v>
      </c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2"/>
      <c r="AP81" s="2"/>
      <c r="AQ81" s="2"/>
      <c r="AR81" s="2"/>
      <c r="AS81" s="2"/>
      <c r="AT81" s="2"/>
      <c r="AU81" s="2"/>
      <c r="AV81" s="2"/>
      <c r="AW81" s="2"/>
    </row>
    <row r="82" spans="1:49">
      <c r="A82" s="384"/>
      <c r="B82" s="365" t="s">
        <v>108</v>
      </c>
      <c r="C82" s="365"/>
      <c r="D82" s="365"/>
      <c r="E82" s="365"/>
      <c r="F82" s="365" t="s">
        <v>109</v>
      </c>
      <c r="G82" s="365" t="s">
        <v>111</v>
      </c>
      <c r="H82" s="365"/>
      <c r="I82" s="365"/>
      <c r="J82" s="365"/>
      <c r="K82" s="390" t="s">
        <v>112</v>
      </c>
      <c r="L82" s="387" t="s">
        <v>115</v>
      </c>
      <c r="M82" s="387"/>
      <c r="N82" s="387"/>
      <c r="O82" s="387"/>
      <c r="P82" s="388" t="s">
        <v>117</v>
      </c>
      <c r="Q82" s="389" t="s">
        <v>124</v>
      </c>
      <c r="R82" s="377" t="s">
        <v>118</v>
      </c>
      <c r="S82" s="377"/>
      <c r="T82" s="377"/>
      <c r="U82" s="377"/>
      <c r="V82" s="377" t="s">
        <v>119</v>
      </c>
      <c r="W82" s="377"/>
      <c r="X82" s="377"/>
      <c r="Y82" s="377"/>
      <c r="Z82" s="377" t="s">
        <v>121</v>
      </c>
      <c r="AA82" s="377"/>
      <c r="AB82" s="377"/>
      <c r="AC82" s="377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2"/>
      <c r="AP82" s="2"/>
      <c r="AQ82" s="2"/>
      <c r="AR82" s="2"/>
      <c r="AS82" s="2"/>
      <c r="AT82" s="2"/>
      <c r="AU82" s="2"/>
      <c r="AV82" s="2"/>
      <c r="AW82" s="2"/>
    </row>
    <row r="83" spans="1:49">
      <c r="A83" s="384"/>
      <c r="B83" s="106">
        <v>2023</v>
      </c>
      <c r="C83" s="106">
        <v>2028</v>
      </c>
      <c r="D83" s="106">
        <v>2033</v>
      </c>
      <c r="E83" s="106">
        <v>2043</v>
      </c>
      <c r="F83" s="365"/>
      <c r="G83" s="106">
        <v>2023</v>
      </c>
      <c r="H83" s="106">
        <v>2028</v>
      </c>
      <c r="I83" s="106">
        <v>2033</v>
      </c>
      <c r="J83" s="106">
        <v>2043</v>
      </c>
      <c r="K83" s="391"/>
      <c r="L83" s="107">
        <v>2023</v>
      </c>
      <c r="M83" s="107">
        <v>2028</v>
      </c>
      <c r="N83" s="107">
        <v>2033</v>
      </c>
      <c r="O83" s="107">
        <v>2043</v>
      </c>
      <c r="P83" s="388"/>
      <c r="Q83" s="389"/>
      <c r="R83" s="109">
        <v>2023</v>
      </c>
      <c r="S83" s="109">
        <v>2028</v>
      </c>
      <c r="T83" s="109">
        <v>2033</v>
      </c>
      <c r="U83" s="109">
        <v>2043</v>
      </c>
      <c r="V83" s="109">
        <v>2023</v>
      </c>
      <c r="W83" s="109">
        <v>2028</v>
      </c>
      <c r="X83" s="109">
        <v>2033</v>
      </c>
      <c r="Y83" s="109">
        <v>2043</v>
      </c>
      <c r="Z83" s="109">
        <v>2023</v>
      </c>
      <c r="AA83" s="109">
        <v>2028</v>
      </c>
      <c r="AB83" s="109">
        <v>2033</v>
      </c>
      <c r="AC83" s="109">
        <v>2043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2"/>
      <c r="AP83" s="2"/>
      <c r="AQ83" s="2"/>
      <c r="AR83" s="2"/>
      <c r="AS83" s="2"/>
      <c r="AT83" s="2"/>
      <c r="AU83" s="2"/>
      <c r="AV83" s="2"/>
      <c r="AW83" s="2"/>
    </row>
    <row r="84" spans="1:49">
      <c r="A84" s="87" t="s">
        <v>11</v>
      </c>
      <c r="B84" s="110">
        <f>(IF($B$3=Base_Cenarios!$A$3,Base_Cenarios!G38,(IF('Cenario_B.1.2'!$B$3=Base_Cenarios!$Q$3,Base_Cenarios!W38,Base_Cenarios!AM38))))*12.1667</f>
        <v>0</v>
      </c>
      <c r="C84" s="110">
        <f>(IF($B$3=Base_Cenarios!$A$3,Base_Cenarios!H38,(IF('Cenario_B.1.2'!$B$3=Base_Cenarios!$Q$3,Base_Cenarios!X38,Base_Cenarios!AN38))))*12.1667</f>
        <v>0</v>
      </c>
      <c r="D84" s="110">
        <f>(IF($B$3=Base_Cenarios!$A$3,Base_Cenarios!I38,(IF('Cenario_B.1.2'!$B$3=Base_Cenarios!$Q$3,Base_Cenarios!Y38,Base_Cenarios!AO38))))*12.1667</f>
        <v>0</v>
      </c>
      <c r="E84" s="110">
        <f>(IF($B$3=Base_Cenarios!$A$3,Base_Cenarios!J38,(IF('Cenario_B.1.2'!$B$3=Base_Cenarios!$Q$3,Base_Cenarios!Z38,Base_Cenarios!AP38))))*12.1667</f>
        <v>0</v>
      </c>
      <c r="F84" s="112">
        <v>1</v>
      </c>
      <c r="G84" s="114">
        <f>IF($B$4=Base_Cenarios!$AW$5,Base_Cenarios!AX$5,(IF('Cenario_B.1.2'!$B$4=Base_Cenarios!$AW$6,Base_Cenarios!AX$6,Base_Cenarios!AX$7)))</f>
        <v>8.405E-2</v>
      </c>
      <c r="H84" s="114">
        <f>IF($B$4=Base_Cenarios!$AW$5,Base_Cenarios!AY$5,(IF('Cenario_B.1.2'!$B$4=Base_Cenarios!$AW$6,Base_Cenarios!AY$6,Base_Cenarios!AY$7)))</f>
        <v>8.7327950000000001E-2</v>
      </c>
      <c r="I84" s="114">
        <f>IF($B$4=Base_Cenarios!$AW$5,Base_Cenarios!AZ$5,(IF('Cenario_B.1.2'!$B$4=Base_Cenarios!$AW$6,Base_Cenarios!AZ$6,Base_Cenarios!AZ$7)))</f>
        <v>9.0733740049999997E-2</v>
      </c>
      <c r="J84" s="114">
        <f>IF($B$4=Base_Cenarios!$AW$5,Base_Cenarios!BA$5,(IF('Cenario_B.1.2'!$B$4=Base_Cenarios!$AW$6,Base_Cenarios!BA$6,Base_Cenarios!BA$7)))</f>
        <v>9.4272355911950004E-2</v>
      </c>
      <c r="K84" s="115">
        <v>0.75</v>
      </c>
      <c r="L84" s="116">
        <f>IF($B$4=Base_Cenarios!$AW$5,Base_Cenarios!AX$5,(IF('Cenario_B.1.2'!$B$4=Base_Cenarios!$AW$6,Base_Cenarios!AX$6,Base_Cenarios!AX$7)))</f>
        <v>8.405E-2</v>
      </c>
      <c r="M84" s="116">
        <f>IF($B$4=Base_Cenarios!$AW$5,Base_Cenarios!AY$5,(IF('Cenario_B.1.2'!$B$4=Base_Cenarios!$AW$6,Base_Cenarios!AY$6,Base_Cenarios!AY$7)))</f>
        <v>8.7327950000000001E-2</v>
      </c>
      <c r="N84" s="116">
        <f>IF($B$4=Base_Cenarios!$AW$5,Base_Cenarios!AZ$5,(IF('Cenario_B.1.2'!$B$4=Base_Cenarios!$AW$6,Base_Cenarios!AZ$6,Base_Cenarios!AZ$7)))</f>
        <v>9.0733740049999997E-2</v>
      </c>
      <c r="O84" s="116">
        <f>IF($B$4=Base_Cenarios!$AW$5,Base_Cenarios!BA$5,(IF('Cenario_B.1.2'!$B$4=Base_Cenarios!$AW$6,Base_Cenarios!BA$6,Base_Cenarios!BA$7)))</f>
        <v>9.4272355911950004E-2</v>
      </c>
      <c r="P84" s="153">
        <v>1</v>
      </c>
      <c r="Q84" s="154">
        <v>0.5</v>
      </c>
      <c r="R84" s="118">
        <f t="shared" ref="R84:U89" si="33">B84*$F84*G84</f>
        <v>0</v>
      </c>
      <c r="S84" s="118">
        <f t="shared" si="33"/>
        <v>0</v>
      </c>
      <c r="T84" s="118">
        <f t="shared" si="33"/>
        <v>0</v>
      </c>
      <c r="U84" s="118">
        <f t="shared" si="33"/>
        <v>0</v>
      </c>
      <c r="V84" s="118">
        <f>B84*$K84*L84</f>
        <v>0</v>
      </c>
      <c r="W84" s="118">
        <f t="shared" ref="W84:Y89" si="34">C84*$K84*M84</f>
        <v>0</v>
      </c>
      <c r="X84" s="118">
        <f t="shared" si="34"/>
        <v>0</v>
      </c>
      <c r="Y84" s="118">
        <f t="shared" si="34"/>
        <v>0</v>
      </c>
      <c r="Z84" s="118">
        <f t="shared" ref="Z84:AC89" si="35">(R84+V84)*$P84*$Q84</f>
        <v>0</v>
      </c>
      <c r="AA84" s="118">
        <f t="shared" si="35"/>
        <v>0</v>
      </c>
      <c r="AB84" s="118">
        <f t="shared" si="35"/>
        <v>0</v>
      </c>
      <c r="AC84" s="118">
        <f t="shared" si="35"/>
        <v>0</v>
      </c>
      <c r="AD84" s="138"/>
      <c r="AE84" s="138"/>
      <c r="AF84" s="138"/>
      <c r="AG84" s="138"/>
      <c r="AH84" s="138"/>
      <c r="AI84" s="138"/>
      <c r="AJ84" s="138"/>
      <c r="AK84" s="138"/>
      <c r="AL84" s="138"/>
      <c r="AM84" s="104"/>
      <c r="AN84" s="104"/>
      <c r="AO84" s="104"/>
      <c r="AP84" s="104"/>
      <c r="AQ84" s="2"/>
      <c r="AR84" s="2"/>
      <c r="AS84" s="2"/>
      <c r="AT84" s="2"/>
      <c r="AU84" s="2"/>
      <c r="AV84" s="2"/>
      <c r="AW84" s="2"/>
    </row>
    <row r="85" spans="1:49">
      <c r="A85" s="87" t="s">
        <v>12</v>
      </c>
      <c r="B85" s="110">
        <f>(IF($B$3=Base_Cenarios!$A$3,Base_Cenarios!G39,(IF('Cenario_B.1.2'!$B$3=Base_Cenarios!$Q$3,Base_Cenarios!W39,Base_Cenarios!AM39))))*12.1667</f>
        <v>0</v>
      </c>
      <c r="C85" s="110">
        <f>(IF($B$3=Base_Cenarios!$A$3,Base_Cenarios!H39,(IF('Cenario_B.1.2'!$B$3=Base_Cenarios!$Q$3,Base_Cenarios!X39,Base_Cenarios!AN39))))*12.1667</f>
        <v>0</v>
      </c>
      <c r="D85" s="110">
        <f>(IF($B$3=Base_Cenarios!$A$3,Base_Cenarios!I39,(IF('Cenario_B.1.2'!$B$3=Base_Cenarios!$Q$3,Base_Cenarios!Y39,Base_Cenarios!AO39))))*12.1667</f>
        <v>0</v>
      </c>
      <c r="E85" s="110">
        <f>(IF($B$3=Base_Cenarios!$A$3,Base_Cenarios!J39,(IF('Cenario_B.1.2'!$B$3=Base_Cenarios!$Q$3,Base_Cenarios!Z39,Base_Cenarios!AP39))))*12.1667</f>
        <v>0</v>
      </c>
      <c r="F85" s="112">
        <v>1</v>
      </c>
      <c r="G85" s="114">
        <f>IF($B$4=Base_Cenarios!$AW$5,Base_Cenarios!AX$5,(IF('Cenario_B.1.2'!$B$4=Base_Cenarios!$AW$6,Base_Cenarios!AX$6,Base_Cenarios!AX$7)))</f>
        <v>8.405E-2</v>
      </c>
      <c r="H85" s="114">
        <f>IF($B$4=Base_Cenarios!$AW$5,Base_Cenarios!AY$5,(IF('Cenario_B.1.2'!$B$4=Base_Cenarios!$AW$6,Base_Cenarios!AY$6,Base_Cenarios!AY$7)))</f>
        <v>8.7327950000000001E-2</v>
      </c>
      <c r="I85" s="114">
        <f>IF($B$4=Base_Cenarios!$AW$5,Base_Cenarios!AZ$5,(IF('Cenario_B.1.2'!$B$4=Base_Cenarios!$AW$6,Base_Cenarios!AZ$6,Base_Cenarios!AZ$7)))</f>
        <v>9.0733740049999997E-2</v>
      </c>
      <c r="J85" s="114">
        <f>IF($B$4=Base_Cenarios!$AW$5,Base_Cenarios!BA$5,(IF('Cenario_B.1.2'!$B$4=Base_Cenarios!$AW$6,Base_Cenarios!BA$6,Base_Cenarios!BA$7)))</f>
        <v>9.4272355911950004E-2</v>
      </c>
      <c r="K85" s="115">
        <v>0.75</v>
      </c>
      <c r="L85" s="116">
        <f>IF($B$4=Base_Cenarios!$AW$5,Base_Cenarios!AX$5,(IF('Cenario_B.1.2'!$B$4=Base_Cenarios!$AW$6,Base_Cenarios!AX$6,Base_Cenarios!AX$7)))</f>
        <v>8.405E-2</v>
      </c>
      <c r="M85" s="116">
        <f>IF($B$4=Base_Cenarios!$AW$5,Base_Cenarios!AY$5,(IF('Cenario_B.1.2'!$B$4=Base_Cenarios!$AW$6,Base_Cenarios!AY$6,Base_Cenarios!AY$7)))</f>
        <v>8.7327950000000001E-2</v>
      </c>
      <c r="N85" s="116">
        <f>IF($B$4=Base_Cenarios!$AW$5,Base_Cenarios!AZ$5,(IF('Cenario_B.1.2'!$B$4=Base_Cenarios!$AW$6,Base_Cenarios!AZ$6,Base_Cenarios!AZ$7)))</f>
        <v>9.0733740049999997E-2</v>
      </c>
      <c r="O85" s="116">
        <f>IF($B$4=Base_Cenarios!$AW$5,Base_Cenarios!BA$5,(IF('Cenario_B.1.2'!$B$4=Base_Cenarios!$AW$6,Base_Cenarios!BA$6,Base_Cenarios!BA$7)))</f>
        <v>9.4272355911950004E-2</v>
      </c>
      <c r="P85" s="153">
        <v>1</v>
      </c>
      <c r="Q85" s="154">
        <v>0.5</v>
      </c>
      <c r="R85" s="118">
        <f t="shared" si="33"/>
        <v>0</v>
      </c>
      <c r="S85" s="118">
        <f t="shared" si="33"/>
        <v>0</v>
      </c>
      <c r="T85" s="118">
        <f t="shared" si="33"/>
        <v>0</v>
      </c>
      <c r="U85" s="118">
        <f t="shared" si="33"/>
        <v>0</v>
      </c>
      <c r="V85" s="118">
        <f t="shared" ref="V85:V89" si="36">B85*$K85*L85</f>
        <v>0</v>
      </c>
      <c r="W85" s="118">
        <f t="shared" si="34"/>
        <v>0</v>
      </c>
      <c r="X85" s="118">
        <f t="shared" si="34"/>
        <v>0</v>
      </c>
      <c r="Y85" s="118">
        <f t="shared" si="34"/>
        <v>0</v>
      </c>
      <c r="Z85" s="118">
        <f t="shared" si="35"/>
        <v>0</v>
      </c>
      <c r="AA85" s="118">
        <f t="shared" si="35"/>
        <v>0</v>
      </c>
      <c r="AB85" s="118">
        <f t="shared" si="35"/>
        <v>0</v>
      </c>
      <c r="AC85" s="118">
        <f t="shared" si="35"/>
        <v>0</v>
      </c>
      <c r="AD85" s="138"/>
      <c r="AE85" s="138"/>
      <c r="AF85" s="138"/>
      <c r="AG85" s="138"/>
      <c r="AH85" s="138"/>
      <c r="AI85" s="138"/>
      <c r="AJ85" s="138"/>
      <c r="AK85" s="138"/>
      <c r="AL85" s="138"/>
      <c r="AM85" s="104"/>
      <c r="AN85" s="104"/>
      <c r="AO85" s="104"/>
      <c r="AP85" s="104"/>
      <c r="AQ85" s="2"/>
      <c r="AR85" s="2"/>
      <c r="AS85" s="2"/>
      <c r="AT85" s="2"/>
      <c r="AU85" s="2"/>
      <c r="AV85" s="2"/>
      <c r="AW85" s="2"/>
    </row>
    <row r="86" spans="1:49">
      <c r="A86" s="87" t="s">
        <v>13</v>
      </c>
      <c r="B86" s="110">
        <f>(IF($B$3=Base_Cenarios!$A$3,Base_Cenarios!G40,(IF('Cenario_B.1.2'!$B$3=Base_Cenarios!$Q$3,Base_Cenarios!W40,Base_Cenarios!AM40))))*12.1667</f>
        <v>0</v>
      </c>
      <c r="C86" s="110">
        <f>(IF($B$3=Base_Cenarios!$A$3,Base_Cenarios!H40,(IF('Cenario_B.1.2'!$B$3=Base_Cenarios!$Q$3,Base_Cenarios!X40,Base_Cenarios!AN40))))*12.1667</f>
        <v>0</v>
      </c>
      <c r="D86" s="110">
        <f>(IF($B$3=Base_Cenarios!$A$3,Base_Cenarios!I40,(IF('Cenario_B.1.2'!$B$3=Base_Cenarios!$Q$3,Base_Cenarios!Y40,Base_Cenarios!AO40))))*12.1667</f>
        <v>0</v>
      </c>
      <c r="E86" s="110">
        <f>(IF($B$3=Base_Cenarios!$A$3,Base_Cenarios!J40,(IF('Cenario_B.1.2'!$B$3=Base_Cenarios!$Q$3,Base_Cenarios!Z40,Base_Cenarios!AP40))))*12.1667</f>
        <v>0</v>
      </c>
      <c r="F86" s="112">
        <v>1</v>
      </c>
      <c r="G86" s="114">
        <f>IF($B$4=Base_Cenarios!$AW$5,Base_Cenarios!AX$5,(IF('Cenario_B.1.2'!$B$4=Base_Cenarios!$AW$6,Base_Cenarios!AX$6,Base_Cenarios!AX$7)))</f>
        <v>8.405E-2</v>
      </c>
      <c r="H86" s="114">
        <f>IF($B$4=Base_Cenarios!$AW$5,Base_Cenarios!AY$5,(IF('Cenario_B.1.2'!$B$4=Base_Cenarios!$AW$6,Base_Cenarios!AY$6,Base_Cenarios!AY$7)))</f>
        <v>8.7327950000000001E-2</v>
      </c>
      <c r="I86" s="114">
        <f>IF($B$4=Base_Cenarios!$AW$5,Base_Cenarios!AZ$5,(IF('Cenario_B.1.2'!$B$4=Base_Cenarios!$AW$6,Base_Cenarios!AZ$6,Base_Cenarios!AZ$7)))</f>
        <v>9.0733740049999997E-2</v>
      </c>
      <c r="J86" s="114">
        <f>IF($B$4=Base_Cenarios!$AW$5,Base_Cenarios!BA$5,(IF('Cenario_B.1.2'!$B$4=Base_Cenarios!$AW$6,Base_Cenarios!BA$6,Base_Cenarios!BA$7)))</f>
        <v>9.4272355911950004E-2</v>
      </c>
      <c r="K86" s="115">
        <v>0.75</v>
      </c>
      <c r="L86" s="116">
        <f>IF($B$4=Base_Cenarios!$AW$5,Base_Cenarios!AX$5,(IF('Cenario_B.1.2'!$B$4=Base_Cenarios!$AW$6,Base_Cenarios!AX$6,Base_Cenarios!AX$7)))</f>
        <v>8.405E-2</v>
      </c>
      <c r="M86" s="116">
        <f>IF($B$4=Base_Cenarios!$AW$5,Base_Cenarios!AY$5,(IF('Cenario_B.1.2'!$B$4=Base_Cenarios!$AW$6,Base_Cenarios!AY$6,Base_Cenarios!AY$7)))</f>
        <v>8.7327950000000001E-2</v>
      </c>
      <c r="N86" s="116">
        <f>IF($B$4=Base_Cenarios!$AW$5,Base_Cenarios!AZ$5,(IF('Cenario_B.1.2'!$B$4=Base_Cenarios!$AW$6,Base_Cenarios!AZ$6,Base_Cenarios!AZ$7)))</f>
        <v>9.0733740049999997E-2</v>
      </c>
      <c r="O86" s="116">
        <f>IF($B$4=Base_Cenarios!$AW$5,Base_Cenarios!BA$5,(IF('Cenario_B.1.2'!$B$4=Base_Cenarios!$AW$6,Base_Cenarios!BA$6,Base_Cenarios!BA$7)))</f>
        <v>9.4272355911950004E-2</v>
      </c>
      <c r="P86" s="153">
        <v>1</v>
      </c>
      <c r="Q86" s="154">
        <v>0.5</v>
      </c>
      <c r="R86" s="118">
        <f t="shared" si="33"/>
        <v>0</v>
      </c>
      <c r="S86" s="118">
        <f t="shared" si="33"/>
        <v>0</v>
      </c>
      <c r="T86" s="118">
        <f t="shared" si="33"/>
        <v>0</v>
      </c>
      <c r="U86" s="118">
        <f t="shared" si="33"/>
        <v>0</v>
      </c>
      <c r="V86" s="118">
        <f t="shared" si="36"/>
        <v>0</v>
      </c>
      <c r="W86" s="118">
        <f t="shared" si="34"/>
        <v>0</v>
      </c>
      <c r="X86" s="118">
        <f t="shared" si="34"/>
        <v>0</v>
      </c>
      <c r="Y86" s="118">
        <f t="shared" si="34"/>
        <v>0</v>
      </c>
      <c r="Z86" s="118">
        <f t="shared" si="35"/>
        <v>0</v>
      </c>
      <c r="AA86" s="118">
        <f t="shared" si="35"/>
        <v>0</v>
      </c>
      <c r="AB86" s="118">
        <f t="shared" si="35"/>
        <v>0</v>
      </c>
      <c r="AC86" s="118">
        <f t="shared" si="35"/>
        <v>0</v>
      </c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04"/>
      <c r="AR86" s="104"/>
      <c r="AS86" s="104"/>
      <c r="AT86" s="104"/>
      <c r="AU86" s="2"/>
      <c r="AV86" s="2"/>
      <c r="AW86" s="2"/>
    </row>
    <row r="87" spans="1:49">
      <c r="A87" s="87" t="s">
        <v>14</v>
      </c>
      <c r="B87" s="110">
        <f>(IF($B$3=Base_Cenarios!$A$3,Base_Cenarios!G41,(IF('Cenario_B.1.2'!$B$3=Base_Cenarios!$Q$3,Base_Cenarios!W41,Base_Cenarios!AM41))))*12.1667</f>
        <v>0</v>
      </c>
      <c r="C87" s="110">
        <f>(IF($B$3=Base_Cenarios!$A$3,Base_Cenarios!H41,(IF('Cenario_B.1.2'!$B$3=Base_Cenarios!$Q$3,Base_Cenarios!X41,Base_Cenarios!AN41))))*12.1667</f>
        <v>0</v>
      </c>
      <c r="D87" s="110">
        <f>(IF($B$3=Base_Cenarios!$A$3,Base_Cenarios!I41,(IF('Cenario_B.1.2'!$B$3=Base_Cenarios!$Q$3,Base_Cenarios!Y41,Base_Cenarios!AO41))))*12.1667</f>
        <v>0</v>
      </c>
      <c r="E87" s="110">
        <f>(IF($B$3=Base_Cenarios!$A$3,Base_Cenarios!J41,(IF('Cenario_B.1.2'!$B$3=Base_Cenarios!$Q$3,Base_Cenarios!Z41,Base_Cenarios!AP41))))*12.1667</f>
        <v>0</v>
      </c>
      <c r="F87" s="112">
        <v>1</v>
      </c>
      <c r="G87" s="114">
        <f>IF($B$4=Base_Cenarios!$AW$5,Base_Cenarios!AX$5,(IF('Cenario_B.1.2'!$B$4=Base_Cenarios!$AW$6,Base_Cenarios!AX$6,Base_Cenarios!AX$7)))</f>
        <v>8.405E-2</v>
      </c>
      <c r="H87" s="114">
        <f>IF($B$4=Base_Cenarios!$AW$5,Base_Cenarios!AY$5,(IF('Cenario_B.1.2'!$B$4=Base_Cenarios!$AW$6,Base_Cenarios!AY$6,Base_Cenarios!AY$7)))</f>
        <v>8.7327950000000001E-2</v>
      </c>
      <c r="I87" s="114">
        <f>IF($B$4=Base_Cenarios!$AW$5,Base_Cenarios!AZ$5,(IF('Cenario_B.1.2'!$B$4=Base_Cenarios!$AW$6,Base_Cenarios!AZ$6,Base_Cenarios!AZ$7)))</f>
        <v>9.0733740049999997E-2</v>
      </c>
      <c r="J87" s="114">
        <f>IF($B$4=Base_Cenarios!$AW$5,Base_Cenarios!BA$5,(IF('Cenario_B.1.2'!$B$4=Base_Cenarios!$AW$6,Base_Cenarios!BA$6,Base_Cenarios!BA$7)))</f>
        <v>9.4272355911950004E-2</v>
      </c>
      <c r="K87" s="115">
        <v>0.75</v>
      </c>
      <c r="L87" s="116">
        <f>IF($B$4=Base_Cenarios!$AW$5,Base_Cenarios!AX$5,(IF('Cenario_B.1.2'!$B$4=Base_Cenarios!$AW$6,Base_Cenarios!AX$6,Base_Cenarios!AX$7)))</f>
        <v>8.405E-2</v>
      </c>
      <c r="M87" s="116">
        <f>IF($B$4=Base_Cenarios!$AW$5,Base_Cenarios!AY$5,(IF('Cenario_B.1.2'!$B$4=Base_Cenarios!$AW$6,Base_Cenarios!AY$6,Base_Cenarios!AY$7)))</f>
        <v>8.7327950000000001E-2</v>
      </c>
      <c r="N87" s="116">
        <f>IF($B$4=Base_Cenarios!$AW$5,Base_Cenarios!AZ$5,(IF('Cenario_B.1.2'!$B$4=Base_Cenarios!$AW$6,Base_Cenarios!AZ$6,Base_Cenarios!AZ$7)))</f>
        <v>9.0733740049999997E-2</v>
      </c>
      <c r="O87" s="116">
        <f>IF($B$4=Base_Cenarios!$AW$5,Base_Cenarios!BA$5,(IF('Cenario_B.1.2'!$B$4=Base_Cenarios!$AW$6,Base_Cenarios!BA$6,Base_Cenarios!BA$7)))</f>
        <v>9.4272355911950004E-2</v>
      </c>
      <c r="P87" s="153">
        <v>1</v>
      </c>
      <c r="Q87" s="154">
        <v>0.5</v>
      </c>
      <c r="R87" s="118">
        <f t="shared" si="33"/>
        <v>0</v>
      </c>
      <c r="S87" s="118">
        <f t="shared" si="33"/>
        <v>0</v>
      </c>
      <c r="T87" s="118">
        <f t="shared" si="33"/>
        <v>0</v>
      </c>
      <c r="U87" s="118">
        <f t="shared" si="33"/>
        <v>0</v>
      </c>
      <c r="V87" s="118">
        <f t="shared" si="36"/>
        <v>0</v>
      </c>
      <c r="W87" s="118">
        <f t="shared" si="34"/>
        <v>0</v>
      </c>
      <c r="X87" s="118">
        <f t="shared" si="34"/>
        <v>0</v>
      </c>
      <c r="Y87" s="118">
        <f t="shared" si="34"/>
        <v>0</v>
      </c>
      <c r="Z87" s="118">
        <f>(R87+V87)*$P87*$Q87</f>
        <v>0</v>
      </c>
      <c r="AA87" s="118">
        <f t="shared" si="35"/>
        <v>0</v>
      </c>
      <c r="AB87" s="118">
        <f t="shared" si="35"/>
        <v>0</v>
      </c>
      <c r="AC87" s="118">
        <f t="shared" si="35"/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2"/>
      <c r="AV87" s="2"/>
      <c r="AW87" s="2"/>
    </row>
    <row r="88" spans="1:49">
      <c r="A88" s="87" t="s">
        <v>15</v>
      </c>
      <c r="B88" s="110">
        <f>(IF($B$3=Base_Cenarios!$A$3,Base_Cenarios!G42,(IF('Cenario_B.1.2'!$B$3=Base_Cenarios!$Q$3,Base_Cenarios!W42,Base_Cenarios!AM42))))*12.1667</f>
        <v>0</v>
      </c>
      <c r="C88" s="110">
        <f>(IF($B$3=Base_Cenarios!$A$3,Base_Cenarios!H42,(IF('Cenario_B.1.2'!$B$3=Base_Cenarios!$Q$3,Base_Cenarios!X42,Base_Cenarios!AN42))))*12.1667</f>
        <v>0</v>
      </c>
      <c r="D88" s="110">
        <f>(IF($B$3=Base_Cenarios!$A$3,Base_Cenarios!I42,(IF('Cenario_B.1.2'!$B$3=Base_Cenarios!$Q$3,Base_Cenarios!Y42,Base_Cenarios!AO42))))*12.1667</f>
        <v>0</v>
      </c>
      <c r="E88" s="110">
        <f>(IF($B$3=Base_Cenarios!$A$3,Base_Cenarios!J42,(IF('Cenario_B.1.2'!$B$3=Base_Cenarios!$Q$3,Base_Cenarios!Z42,Base_Cenarios!AP42))))*12.1667</f>
        <v>0</v>
      </c>
      <c r="F88" s="112">
        <v>1</v>
      </c>
      <c r="G88" s="114">
        <f>IF($B$4=Base_Cenarios!$AW$5,Base_Cenarios!AX$5,(IF('Cenario_B.1.2'!$B$4=Base_Cenarios!$AW$6,Base_Cenarios!AX$6,Base_Cenarios!AX$7)))</f>
        <v>8.405E-2</v>
      </c>
      <c r="H88" s="114">
        <f>IF($B$4=Base_Cenarios!$AW$5,Base_Cenarios!AY$5,(IF('Cenario_B.1.2'!$B$4=Base_Cenarios!$AW$6,Base_Cenarios!AY$6,Base_Cenarios!AY$7)))</f>
        <v>8.7327950000000001E-2</v>
      </c>
      <c r="I88" s="114">
        <f>IF($B$4=Base_Cenarios!$AW$5,Base_Cenarios!AZ$5,(IF('Cenario_B.1.2'!$B$4=Base_Cenarios!$AW$6,Base_Cenarios!AZ$6,Base_Cenarios!AZ$7)))</f>
        <v>9.0733740049999997E-2</v>
      </c>
      <c r="J88" s="114">
        <f>IF($B$4=Base_Cenarios!$AW$5,Base_Cenarios!BA$5,(IF('Cenario_B.1.2'!$B$4=Base_Cenarios!$AW$6,Base_Cenarios!BA$6,Base_Cenarios!BA$7)))</f>
        <v>9.4272355911950004E-2</v>
      </c>
      <c r="K88" s="115">
        <v>0.75</v>
      </c>
      <c r="L88" s="116">
        <f>IF($B$4=Base_Cenarios!$AW$5,Base_Cenarios!AX$5,(IF('Cenario_B.1.2'!$B$4=Base_Cenarios!$AW$6,Base_Cenarios!AX$6,Base_Cenarios!AX$7)))</f>
        <v>8.405E-2</v>
      </c>
      <c r="M88" s="116">
        <f>IF($B$4=Base_Cenarios!$AW$5,Base_Cenarios!AY$5,(IF('Cenario_B.1.2'!$B$4=Base_Cenarios!$AW$6,Base_Cenarios!AY$6,Base_Cenarios!AY$7)))</f>
        <v>8.7327950000000001E-2</v>
      </c>
      <c r="N88" s="116">
        <f>IF($B$4=Base_Cenarios!$AW$5,Base_Cenarios!AZ$5,(IF('Cenario_B.1.2'!$B$4=Base_Cenarios!$AW$6,Base_Cenarios!AZ$6,Base_Cenarios!AZ$7)))</f>
        <v>9.0733740049999997E-2</v>
      </c>
      <c r="O88" s="116">
        <f>IF($B$4=Base_Cenarios!$AW$5,Base_Cenarios!BA$5,(IF('Cenario_B.1.2'!$B$4=Base_Cenarios!$AW$6,Base_Cenarios!BA$6,Base_Cenarios!BA$7)))</f>
        <v>9.4272355911950004E-2</v>
      </c>
      <c r="P88" s="153">
        <v>1</v>
      </c>
      <c r="Q88" s="154">
        <v>0.5</v>
      </c>
      <c r="R88" s="118">
        <f t="shared" si="33"/>
        <v>0</v>
      </c>
      <c r="S88" s="118">
        <f t="shared" si="33"/>
        <v>0</v>
      </c>
      <c r="T88" s="118">
        <f t="shared" si="33"/>
        <v>0</v>
      </c>
      <c r="U88" s="118">
        <f t="shared" si="33"/>
        <v>0</v>
      </c>
      <c r="V88" s="118">
        <f t="shared" si="36"/>
        <v>0</v>
      </c>
      <c r="W88" s="118">
        <f t="shared" si="34"/>
        <v>0</v>
      </c>
      <c r="X88" s="118">
        <f t="shared" si="34"/>
        <v>0</v>
      </c>
      <c r="Y88" s="118">
        <f t="shared" si="34"/>
        <v>0</v>
      </c>
      <c r="Z88" s="118">
        <f t="shared" si="35"/>
        <v>0</v>
      </c>
      <c r="AA88" s="118">
        <f t="shared" si="35"/>
        <v>0</v>
      </c>
      <c r="AB88" s="118">
        <f t="shared" si="35"/>
        <v>0</v>
      </c>
      <c r="AC88" s="118">
        <f t="shared" si="35"/>
        <v>0</v>
      </c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2"/>
      <c r="AV88" s="2"/>
      <c r="AW88" s="2"/>
    </row>
    <row r="89" spans="1:49">
      <c r="A89" s="87" t="s">
        <v>16</v>
      </c>
      <c r="B89" s="110">
        <f>(IF($B$3=Base_Cenarios!$A$3,Base_Cenarios!G43,(IF('Cenario_B.1.2'!$B$3=Base_Cenarios!$Q$3,Base_Cenarios!W43,Base_Cenarios!AM43))))*12.1667</f>
        <v>0</v>
      </c>
      <c r="C89" s="110">
        <f>(IF($B$3=Base_Cenarios!$A$3,Base_Cenarios!H43,(IF('Cenario_B.1.2'!$B$3=Base_Cenarios!$Q$3,Base_Cenarios!X43,Base_Cenarios!AN43))))*12.1667</f>
        <v>0</v>
      </c>
      <c r="D89" s="110">
        <f>(IF($B$3=Base_Cenarios!$A$3,Base_Cenarios!I43,(IF('Cenario_B.1.2'!$B$3=Base_Cenarios!$Q$3,Base_Cenarios!Y43,Base_Cenarios!AO43))))*12.1667</f>
        <v>0</v>
      </c>
      <c r="E89" s="110">
        <f>(IF($B$3=Base_Cenarios!$A$3,Base_Cenarios!J43,(IF('Cenario_B.1.2'!$B$3=Base_Cenarios!$Q$3,Base_Cenarios!Z43,Base_Cenarios!AP43))))*12.1667</f>
        <v>0</v>
      </c>
      <c r="F89" s="112">
        <v>1</v>
      </c>
      <c r="G89" s="114">
        <f>IF($B$4=Base_Cenarios!$AW$5,Base_Cenarios!AX$5,(IF('Cenario_B.1.2'!$B$4=Base_Cenarios!$AW$6,Base_Cenarios!AX$6,Base_Cenarios!AX$7)))</f>
        <v>8.405E-2</v>
      </c>
      <c r="H89" s="114">
        <f>IF($B$4=Base_Cenarios!$AW$5,Base_Cenarios!AY$5,(IF('Cenario_B.1.2'!$B$4=Base_Cenarios!$AW$6,Base_Cenarios!AY$6,Base_Cenarios!AY$7)))</f>
        <v>8.7327950000000001E-2</v>
      </c>
      <c r="I89" s="114">
        <f>IF($B$4=Base_Cenarios!$AW$5,Base_Cenarios!AZ$5,(IF('Cenario_B.1.2'!$B$4=Base_Cenarios!$AW$6,Base_Cenarios!AZ$6,Base_Cenarios!AZ$7)))</f>
        <v>9.0733740049999997E-2</v>
      </c>
      <c r="J89" s="114">
        <f>IF($B$4=Base_Cenarios!$AW$5,Base_Cenarios!BA$5,(IF('Cenario_B.1.2'!$B$4=Base_Cenarios!$AW$6,Base_Cenarios!BA$6,Base_Cenarios!BA$7)))</f>
        <v>9.4272355911950004E-2</v>
      </c>
      <c r="K89" s="115">
        <v>0.75</v>
      </c>
      <c r="L89" s="116">
        <f>IF($B$4=Base_Cenarios!$AW$5,Base_Cenarios!AX$5,(IF('Cenario_B.1.2'!$B$4=Base_Cenarios!$AW$6,Base_Cenarios!AX$6,Base_Cenarios!AX$7)))</f>
        <v>8.405E-2</v>
      </c>
      <c r="M89" s="116">
        <f>IF($B$4=Base_Cenarios!$AW$5,Base_Cenarios!AY$5,(IF('Cenario_B.1.2'!$B$4=Base_Cenarios!$AW$6,Base_Cenarios!AY$6,Base_Cenarios!AY$7)))</f>
        <v>8.7327950000000001E-2</v>
      </c>
      <c r="N89" s="116">
        <f>IF($B$4=Base_Cenarios!$AW$5,Base_Cenarios!AZ$5,(IF('Cenario_B.1.2'!$B$4=Base_Cenarios!$AW$6,Base_Cenarios!AZ$6,Base_Cenarios!AZ$7)))</f>
        <v>9.0733740049999997E-2</v>
      </c>
      <c r="O89" s="116">
        <f>IF($B$4=Base_Cenarios!$AW$5,Base_Cenarios!BA$5,(IF('Cenario_B.1.2'!$B$4=Base_Cenarios!$AW$6,Base_Cenarios!BA$6,Base_Cenarios!BA$7)))</f>
        <v>9.4272355911950004E-2</v>
      </c>
      <c r="P89" s="153">
        <v>1</v>
      </c>
      <c r="Q89" s="154">
        <v>0.5</v>
      </c>
      <c r="R89" s="118">
        <f t="shared" si="33"/>
        <v>0</v>
      </c>
      <c r="S89" s="118">
        <f t="shared" si="33"/>
        <v>0</v>
      </c>
      <c r="T89" s="118">
        <f t="shared" si="33"/>
        <v>0</v>
      </c>
      <c r="U89" s="118">
        <f t="shared" si="33"/>
        <v>0</v>
      </c>
      <c r="V89" s="118">
        <f t="shared" si="36"/>
        <v>0</v>
      </c>
      <c r="W89" s="118">
        <f t="shared" si="34"/>
        <v>0</v>
      </c>
      <c r="X89" s="118">
        <f t="shared" si="34"/>
        <v>0</v>
      </c>
      <c r="Y89" s="118">
        <f t="shared" si="34"/>
        <v>0</v>
      </c>
      <c r="Z89" s="118">
        <f t="shared" si="35"/>
        <v>0</v>
      </c>
      <c r="AA89" s="118">
        <f t="shared" si="35"/>
        <v>0</v>
      </c>
      <c r="AB89" s="118">
        <f t="shared" si="35"/>
        <v>0</v>
      </c>
      <c r="AC89" s="118">
        <f t="shared" si="35"/>
        <v>0</v>
      </c>
      <c r="AD89" s="10"/>
      <c r="AE89" s="10"/>
      <c r="AF89" s="10"/>
      <c r="AG89" s="10"/>
      <c r="AQ89" s="2"/>
      <c r="AR89" s="2"/>
      <c r="AS89" s="2"/>
      <c r="AT89" s="2"/>
      <c r="AU89" s="2"/>
      <c r="AV89" s="2"/>
      <c r="AW89" s="2"/>
    </row>
    <row r="92" spans="1:49">
      <c r="A92" s="352" t="s">
        <v>40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</row>
    <row r="93" spans="1:49">
      <c r="A93" s="353" t="s">
        <v>36</v>
      </c>
      <c r="B93" s="355" t="s">
        <v>37</v>
      </c>
      <c r="C93" s="356"/>
      <c r="D93" s="356"/>
      <c r="E93" s="356"/>
      <c r="F93" s="356"/>
      <c r="G93" s="356"/>
      <c r="H93" s="356"/>
      <c r="I93" s="356"/>
      <c r="J93" s="357"/>
      <c r="K93" s="358" t="s">
        <v>104</v>
      </c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60"/>
      <c r="W93" s="361" t="s">
        <v>105</v>
      </c>
      <c r="X93" s="362"/>
      <c r="Y93" s="362"/>
      <c r="Z93" s="362"/>
      <c r="AA93" s="362"/>
      <c r="AB93" s="362"/>
      <c r="AC93" s="362"/>
      <c r="AD93" s="363"/>
      <c r="AE93" s="152" t="s">
        <v>106</v>
      </c>
      <c r="AF93" s="364" t="s">
        <v>107</v>
      </c>
      <c r="AG93" s="364"/>
      <c r="AH93" s="364"/>
      <c r="AI93" s="364"/>
      <c r="AJ93" s="364"/>
      <c r="AK93" s="364"/>
      <c r="AL93" s="364"/>
      <c r="AM93" s="364"/>
      <c r="AN93" s="364"/>
      <c r="AO93" s="364"/>
      <c r="AP93" s="364"/>
      <c r="AQ93" s="364"/>
      <c r="AR93" s="364"/>
      <c r="AS93" s="364"/>
      <c r="AT93" s="364"/>
      <c r="AU93" s="364"/>
    </row>
    <row r="94" spans="1:49">
      <c r="A94" s="353"/>
      <c r="B94" s="365" t="s">
        <v>108</v>
      </c>
      <c r="C94" s="365"/>
      <c r="D94" s="365"/>
      <c r="E94" s="365"/>
      <c r="F94" s="366" t="s">
        <v>109</v>
      </c>
      <c r="G94" s="368" t="s">
        <v>111</v>
      </c>
      <c r="H94" s="369"/>
      <c r="I94" s="369"/>
      <c r="J94" s="370"/>
      <c r="K94" s="371" t="s">
        <v>113</v>
      </c>
      <c r="L94" s="372"/>
      <c r="M94" s="372"/>
      <c r="N94" s="373"/>
      <c r="O94" s="371" t="s">
        <v>114</v>
      </c>
      <c r="P94" s="372"/>
      <c r="Q94" s="372"/>
      <c r="R94" s="373"/>
      <c r="S94" s="371" t="s">
        <v>115</v>
      </c>
      <c r="T94" s="372"/>
      <c r="U94" s="372"/>
      <c r="V94" s="373"/>
      <c r="W94" s="374" t="s">
        <v>116</v>
      </c>
      <c r="X94" s="375"/>
      <c r="Y94" s="375"/>
      <c r="Z94" s="376"/>
      <c r="AA94" s="374" t="s">
        <v>115</v>
      </c>
      <c r="AB94" s="375"/>
      <c r="AC94" s="375"/>
      <c r="AD94" s="376"/>
      <c r="AE94" s="147" t="s">
        <v>117</v>
      </c>
      <c r="AF94" s="377" t="s">
        <v>118</v>
      </c>
      <c r="AG94" s="377"/>
      <c r="AH94" s="377"/>
      <c r="AI94" s="377"/>
      <c r="AJ94" s="377" t="s">
        <v>119</v>
      </c>
      <c r="AK94" s="377"/>
      <c r="AL94" s="377"/>
      <c r="AM94" s="377"/>
      <c r="AN94" s="378" t="s">
        <v>120</v>
      </c>
      <c r="AO94" s="379"/>
      <c r="AP94" s="379"/>
      <c r="AQ94" s="380"/>
      <c r="AR94" s="378" t="s">
        <v>121</v>
      </c>
      <c r="AS94" s="379"/>
      <c r="AT94" s="379"/>
      <c r="AU94" s="380"/>
    </row>
    <row r="95" spans="1:49">
      <c r="A95" s="354"/>
      <c r="B95" s="106">
        <v>2023</v>
      </c>
      <c r="C95" s="106">
        <v>2028</v>
      </c>
      <c r="D95" s="106">
        <v>2033</v>
      </c>
      <c r="E95" s="106">
        <v>2043</v>
      </c>
      <c r="F95" s="367"/>
      <c r="G95" s="106">
        <v>2023</v>
      </c>
      <c r="H95" s="106">
        <v>2028</v>
      </c>
      <c r="I95" s="106">
        <v>2033</v>
      </c>
      <c r="J95" s="106">
        <v>2043</v>
      </c>
      <c r="K95" s="107">
        <v>2023</v>
      </c>
      <c r="L95" s="107">
        <v>2028</v>
      </c>
      <c r="M95" s="107">
        <v>2033</v>
      </c>
      <c r="N95" s="107">
        <v>2043</v>
      </c>
      <c r="O95" s="107">
        <v>2023</v>
      </c>
      <c r="P95" s="107">
        <v>2028</v>
      </c>
      <c r="Q95" s="107">
        <v>2033</v>
      </c>
      <c r="R95" s="107">
        <v>2043</v>
      </c>
      <c r="S95" s="107">
        <v>2023</v>
      </c>
      <c r="T95" s="107">
        <v>2028</v>
      </c>
      <c r="U95" s="107">
        <v>2033</v>
      </c>
      <c r="V95" s="107">
        <v>2043</v>
      </c>
      <c r="W95" s="108">
        <v>2023</v>
      </c>
      <c r="X95" s="108">
        <v>2028</v>
      </c>
      <c r="Y95" s="108">
        <v>2033</v>
      </c>
      <c r="Z95" s="108">
        <v>2043</v>
      </c>
      <c r="AA95" s="108">
        <v>2023</v>
      </c>
      <c r="AB95" s="108">
        <v>2028</v>
      </c>
      <c r="AC95" s="108">
        <v>2033</v>
      </c>
      <c r="AD95" s="108">
        <v>2043</v>
      </c>
      <c r="AE95" s="148"/>
      <c r="AF95" s="109">
        <v>2023</v>
      </c>
      <c r="AG95" s="109">
        <v>2028</v>
      </c>
      <c r="AH95" s="109">
        <v>2033</v>
      </c>
      <c r="AI95" s="109">
        <v>2043</v>
      </c>
      <c r="AJ95" s="109">
        <v>2023</v>
      </c>
      <c r="AK95" s="109">
        <v>2028</v>
      </c>
      <c r="AL95" s="109">
        <v>2033</v>
      </c>
      <c r="AM95" s="109">
        <v>2043</v>
      </c>
      <c r="AN95" s="109">
        <v>2023</v>
      </c>
      <c r="AO95" s="109">
        <v>2028</v>
      </c>
      <c r="AP95" s="109">
        <v>2033</v>
      </c>
      <c r="AQ95" s="109">
        <v>2043</v>
      </c>
      <c r="AR95" s="109">
        <v>2023</v>
      </c>
      <c r="AS95" s="109">
        <v>2028</v>
      </c>
      <c r="AT95" s="109">
        <v>2033</v>
      </c>
      <c r="AU95" s="109">
        <v>2043</v>
      </c>
    </row>
    <row r="96" spans="1:49">
      <c r="A96" s="87" t="s">
        <v>11</v>
      </c>
      <c r="B96" s="111">
        <f>(IF($B$3=Base_Cenarios!$A$3,Base_Cenarios!G48,(IF('Cenario_B.1.2'!$B$3=Base_Cenarios!$Q$3,Base_Cenarios!W48,Base_Cenarios!AM48))))*12.1667</f>
        <v>0</v>
      </c>
      <c r="C96" s="111">
        <f>(IF($B$3=Base_Cenarios!$A$3,Base_Cenarios!H48,(IF('Cenario_B.1.2'!$B$3=Base_Cenarios!$Q$3,Base_Cenarios!X48,Base_Cenarios!AN48))))*12.1667</f>
        <v>0</v>
      </c>
      <c r="D96" s="111">
        <f>(IF($B$3=Base_Cenarios!$A$3,Base_Cenarios!I48,(IF('Cenario_B.1.2'!$B$3=Base_Cenarios!$Q$3,Base_Cenarios!Y48,Base_Cenarios!AO48))))*12.1667</f>
        <v>0</v>
      </c>
      <c r="E96" s="111">
        <f>(IF($B$3=Base_Cenarios!$A$3,Base_Cenarios!J48,(IF('Cenario_B.1.2'!$B$3=Base_Cenarios!$Q$3,Base_Cenarios!Z48,Base_Cenarios!AP48))))*12.1667</f>
        <v>0</v>
      </c>
      <c r="F96" s="112">
        <v>1</v>
      </c>
      <c r="G96" s="114">
        <f>IF($B$4=Base_Cenarios!$AW$5,Base_Cenarios!AX$5,(IF('Cenario_B.1.2'!$B$4=Base_Cenarios!$AW$6,Base_Cenarios!AX$6,Base_Cenarios!AX$7)))</f>
        <v>8.405E-2</v>
      </c>
      <c r="H96" s="114">
        <f>IF($B$4=Base_Cenarios!$AW$5,Base_Cenarios!AY$5,(IF('Cenario_B.1.2'!$B$4=Base_Cenarios!$AW$6,Base_Cenarios!AY$6,Base_Cenarios!AY$7)))</f>
        <v>8.7327950000000001E-2</v>
      </c>
      <c r="I96" s="114">
        <f>IF($B$4=Base_Cenarios!$AW$5,Base_Cenarios!AZ$5,(IF('Cenario_B.1.2'!$B$4=Base_Cenarios!$AW$6,Base_Cenarios!AZ$6,Base_Cenarios!AZ$7)))</f>
        <v>9.0733740049999997E-2</v>
      </c>
      <c r="J96" s="114">
        <f>IF($B$4=Base_Cenarios!$AW$5,Base_Cenarios!BA$5,(IF('Cenario_B.1.2'!$B$4=Base_Cenarios!$AW$6,Base_Cenarios!BA$6,Base_Cenarios!BA$7)))</f>
        <v>9.4272355911950004E-2</v>
      </c>
      <c r="K96" s="115">
        <f t="shared" ref="K96:N101" si="37">B96</f>
        <v>0</v>
      </c>
      <c r="L96" s="115">
        <f t="shared" si="37"/>
        <v>0</v>
      </c>
      <c r="M96" s="115">
        <f t="shared" si="37"/>
        <v>0</v>
      </c>
      <c r="N96" s="115">
        <f t="shared" si="37"/>
        <v>0</v>
      </c>
      <c r="O96" s="115">
        <f>0.8*B96</f>
        <v>0</v>
      </c>
      <c r="P96" s="115">
        <f t="shared" ref="P96:R101" si="38">0.8*C96</f>
        <v>0</v>
      </c>
      <c r="Q96" s="115">
        <f t="shared" si="38"/>
        <v>0</v>
      </c>
      <c r="R96" s="115">
        <f t="shared" si="38"/>
        <v>0</v>
      </c>
      <c r="S96" s="116">
        <f>IF($B$4=Base_Cenarios!$AW$5,Base_Cenarios!AX$5,(IF('Cenario_B.1.2'!$B$4=Base_Cenarios!$AW$6,Base_Cenarios!AX$6,Base_Cenarios!AX$7)))</f>
        <v>8.405E-2</v>
      </c>
      <c r="T96" s="116">
        <f>IF($B$4=Base_Cenarios!$AW$5,Base_Cenarios!AY$5,(IF('Cenario_B.1.2'!$B$4=Base_Cenarios!$AW$6,Base_Cenarios!AY$6,Base_Cenarios!AY$7)))</f>
        <v>8.7327950000000001E-2</v>
      </c>
      <c r="U96" s="116">
        <f>IF($B$4=Base_Cenarios!$AW$5,Base_Cenarios!AZ$5,(IF('Cenario_B.1.2'!$B$4=Base_Cenarios!$AW$6,Base_Cenarios!AZ$6,Base_Cenarios!AZ$7)))</f>
        <v>9.0733740049999997E-2</v>
      </c>
      <c r="V96" s="116">
        <f>IF($B$4=Base_Cenarios!$AW$5,Base_Cenarios!BA$5,(IF('Cenario_B.1.2'!$B$4=Base_Cenarios!$AW$6,Base_Cenarios!BA$6,Base_Cenarios!BA$7)))</f>
        <v>9.4272355911950004E-2</v>
      </c>
      <c r="W96" s="141">
        <f>(IF($B$3=Base_Cenarios!$A$3,Base_Cenarios!L48,(IF('Cenario_B.1.2'!$B$3=Base_Cenarios!$Q$3,Base_Cenarios!AB48,Base_Cenarios!AR48))))*12</f>
        <v>0</v>
      </c>
      <c r="X96" s="141">
        <f>(IF($B$3=Base_Cenarios!$A$3,Base_Cenarios!M48,(IF('Cenario_B.1.2'!$B$3=Base_Cenarios!$Q$3,Base_Cenarios!AC48,Base_Cenarios!AS48))))*12</f>
        <v>0</v>
      </c>
      <c r="Y96" s="141">
        <f>(IF($B$3=Base_Cenarios!$A$3,Base_Cenarios!N48,(IF('Cenario_B.1.2'!$B$3=Base_Cenarios!$Q$3,Base_Cenarios!AD48,Base_Cenarios!AT48))))*12</f>
        <v>0</v>
      </c>
      <c r="Z96" s="141">
        <f>(IF($B$3=Base_Cenarios!$A$3,Base_Cenarios!O48,(IF('Cenario_B.1.2'!$B$3=Base_Cenarios!$Q$3,Base_Cenarios!AE48,Base_Cenarios!AU48))))*12</f>
        <v>0</v>
      </c>
      <c r="AA96" s="150">
        <f>IF($B$4=Base_Cenarios!$AW$5,Base_Cenarios!AX$5,(IF('Cenario_B.1.2'!$B$4=Base_Cenarios!$AW$6,Base_Cenarios!AX$6,Base_Cenarios!AX$7)))</f>
        <v>8.405E-2</v>
      </c>
      <c r="AB96" s="150">
        <f>IF($B$4=Base_Cenarios!$AW$5,Base_Cenarios!AY$5,(IF('Cenario_B.1.2'!$B$4=Base_Cenarios!$AW$6,Base_Cenarios!AY$6,Base_Cenarios!AY$7)))</f>
        <v>8.7327950000000001E-2</v>
      </c>
      <c r="AC96" s="150">
        <f>IF($B$4=Base_Cenarios!$AW$5,Base_Cenarios!AZ$5,(IF('Cenario_B.1.2'!$B$4=Base_Cenarios!$AW$6,Base_Cenarios!AZ$6,Base_Cenarios!AZ$7)))</f>
        <v>9.0733740049999997E-2</v>
      </c>
      <c r="AD96" s="150">
        <f>IF($B$4=Base_Cenarios!$AW$5,Base_Cenarios!BA$5,(IF('Cenario_B.1.2'!$B$4=Base_Cenarios!$AW$6,Base_Cenarios!BA$6,Base_Cenarios!BA$7)))</f>
        <v>9.4272355911950004E-2</v>
      </c>
      <c r="AE96" s="149">
        <v>1</v>
      </c>
      <c r="AF96" s="118">
        <f t="shared" ref="AF96:AI101" si="39">B96*$F96*G96</f>
        <v>0</v>
      </c>
      <c r="AG96" s="118">
        <f t="shared" si="39"/>
        <v>0</v>
      </c>
      <c r="AH96" s="118">
        <f t="shared" si="39"/>
        <v>0</v>
      </c>
      <c r="AI96" s="118">
        <f t="shared" si="39"/>
        <v>0</v>
      </c>
      <c r="AJ96" s="118">
        <f t="shared" ref="AJ96:AM101" si="40">IF(K96&gt;0,(K96-O96)*S96*(B96/K96),0)</f>
        <v>0</v>
      </c>
      <c r="AK96" s="118">
        <f t="shared" si="40"/>
        <v>0</v>
      </c>
      <c r="AL96" s="118">
        <f t="shared" si="40"/>
        <v>0</v>
      </c>
      <c r="AM96" s="118">
        <f t="shared" si="40"/>
        <v>0</v>
      </c>
      <c r="AN96" s="118">
        <f>W96*AA96</f>
        <v>0</v>
      </c>
      <c r="AO96" s="118">
        <f t="shared" ref="AO96:AQ101" si="41">X96*AB96</f>
        <v>0</v>
      </c>
      <c r="AP96" s="118">
        <f t="shared" si="41"/>
        <v>0</v>
      </c>
      <c r="AQ96" s="118">
        <f t="shared" si="41"/>
        <v>0</v>
      </c>
      <c r="AR96" s="118">
        <f t="shared" ref="AR96:AU101" si="42">(AN96+AF96+AJ96)*$AE96</f>
        <v>0</v>
      </c>
      <c r="AS96" s="118">
        <f t="shared" si="42"/>
        <v>0</v>
      </c>
      <c r="AT96" s="118">
        <f t="shared" si="42"/>
        <v>0</v>
      </c>
      <c r="AU96" s="118">
        <f t="shared" si="42"/>
        <v>0</v>
      </c>
    </row>
    <row r="97" spans="1:47">
      <c r="A97" s="87" t="s">
        <v>12</v>
      </c>
      <c r="B97" s="111">
        <f>(IF($B$3=Base_Cenarios!$A$3,Base_Cenarios!G49,(IF('Cenario_B.1.2'!$B$3=Base_Cenarios!$Q$3,Base_Cenarios!W49,Base_Cenarios!AM49))))*12.1667</f>
        <v>0</v>
      </c>
      <c r="C97" s="111">
        <f>(IF($B$3=Base_Cenarios!$A$3,Base_Cenarios!H49,(IF('Cenario_B.1.2'!$B$3=Base_Cenarios!$Q$3,Base_Cenarios!X49,Base_Cenarios!AN49))))*12.1667</f>
        <v>0</v>
      </c>
      <c r="D97" s="111">
        <f>(IF($B$3=Base_Cenarios!$A$3,Base_Cenarios!I49,(IF('Cenario_B.1.2'!$B$3=Base_Cenarios!$Q$3,Base_Cenarios!Y49,Base_Cenarios!AO49))))*12.1667</f>
        <v>0</v>
      </c>
      <c r="E97" s="111">
        <f>(IF($B$3=Base_Cenarios!$A$3,Base_Cenarios!J49,(IF('Cenario_B.1.2'!$B$3=Base_Cenarios!$Q$3,Base_Cenarios!Z49,Base_Cenarios!AP49))))*12.1667</f>
        <v>0</v>
      </c>
      <c r="F97" s="112">
        <v>1</v>
      </c>
      <c r="G97" s="114">
        <f>IF($B$4=Base_Cenarios!$AW$5,Base_Cenarios!AX$5,(IF('Cenario_B.1.2'!$B$4=Base_Cenarios!$AW$6,Base_Cenarios!AX$6,Base_Cenarios!AX$7)))</f>
        <v>8.405E-2</v>
      </c>
      <c r="H97" s="114">
        <f>IF($B$4=Base_Cenarios!$AW$5,Base_Cenarios!AY$5,(IF('Cenario_B.1.2'!$B$4=Base_Cenarios!$AW$6,Base_Cenarios!AY$6,Base_Cenarios!AY$7)))</f>
        <v>8.7327950000000001E-2</v>
      </c>
      <c r="I97" s="114">
        <f>IF($B$4=Base_Cenarios!$AW$5,Base_Cenarios!AZ$5,(IF('Cenario_B.1.2'!$B$4=Base_Cenarios!$AW$6,Base_Cenarios!AZ$6,Base_Cenarios!AZ$7)))</f>
        <v>9.0733740049999997E-2</v>
      </c>
      <c r="J97" s="114">
        <f>IF($B$4=Base_Cenarios!$AW$5,Base_Cenarios!BA$5,(IF('Cenario_B.1.2'!$B$4=Base_Cenarios!$AW$6,Base_Cenarios!BA$6,Base_Cenarios!BA$7)))</f>
        <v>9.4272355911950004E-2</v>
      </c>
      <c r="K97" s="115">
        <f t="shared" si="37"/>
        <v>0</v>
      </c>
      <c r="L97" s="115">
        <f t="shared" si="37"/>
        <v>0</v>
      </c>
      <c r="M97" s="115">
        <f t="shared" si="37"/>
        <v>0</v>
      </c>
      <c r="N97" s="115">
        <f t="shared" si="37"/>
        <v>0</v>
      </c>
      <c r="O97" s="115">
        <f t="shared" ref="O97:O101" si="43">0.8*B97</f>
        <v>0</v>
      </c>
      <c r="P97" s="115">
        <f t="shared" si="38"/>
        <v>0</v>
      </c>
      <c r="Q97" s="115">
        <f t="shared" si="38"/>
        <v>0</v>
      </c>
      <c r="R97" s="115">
        <f t="shared" si="38"/>
        <v>0</v>
      </c>
      <c r="S97" s="116">
        <f>IF($B$4=Base_Cenarios!$AW$5,Base_Cenarios!AX$5,(IF('Cenario_B.1.2'!$B$4=Base_Cenarios!$AW$6,Base_Cenarios!AX$6,Base_Cenarios!AX$7)))</f>
        <v>8.405E-2</v>
      </c>
      <c r="T97" s="116">
        <f>IF($B$4=Base_Cenarios!$AW$5,Base_Cenarios!AY$5,(IF('Cenario_B.1.2'!$B$4=Base_Cenarios!$AW$6,Base_Cenarios!AY$6,Base_Cenarios!AY$7)))</f>
        <v>8.7327950000000001E-2</v>
      </c>
      <c r="U97" s="116">
        <f>IF($B$4=Base_Cenarios!$AW$5,Base_Cenarios!AZ$5,(IF('Cenario_B.1.2'!$B$4=Base_Cenarios!$AW$6,Base_Cenarios!AZ$6,Base_Cenarios!AZ$7)))</f>
        <v>9.0733740049999997E-2</v>
      </c>
      <c r="V97" s="116">
        <f>IF($B$4=Base_Cenarios!$AW$5,Base_Cenarios!BA$5,(IF('Cenario_B.1.2'!$B$4=Base_Cenarios!$AW$6,Base_Cenarios!BA$6,Base_Cenarios!BA$7)))</f>
        <v>9.4272355911950004E-2</v>
      </c>
      <c r="W97" s="141">
        <f>(IF($B$3=Base_Cenarios!$A$3,Base_Cenarios!L49,(IF('Cenario_B.1.2'!$B$3=Base_Cenarios!$Q$3,Base_Cenarios!AB49,Base_Cenarios!AR49))))*12</f>
        <v>0</v>
      </c>
      <c r="X97" s="141">
        <f>(IF($B$3=Base_Cenarios!$A$3,Base_Cenarios!M49,(IF('Cenario_B.1.2'!$B$3=Base_Cenarios!$Q$3,Base_Cenarios!AC49,Base_Cenarios!AS49))))*12</f>
        <v>0</v>
      </c>
      <c r="Y97" s="141">
        <f>(IF($B$3=Base_Cenarios!$A$3,Base_Cenarios!N49,(IF('Cenario_B.1.2'!$B$3=Base_Cenarios!$Q$3,Base_Cenarios!AD49,Base_Cenarios!AT49))))*12</f>
        <v>0</v>
      </c>
      <c r="Z97" s="141">
        <f>(IF($B$3=Base_Cenarios!$A$3,Base_Cenarios!O49,(IF('Cenario_B.1.2'!$B$3=Base_Cenarios!$Q$3,Base_Cenarios!AE49,Base_Cenarios!AU49))))*12</f>
        <v>0</v>
      </c>
      <c r="AA97" s="150">
        <f>IF($B$4=Base_Cenarios!$AW$5,Base_Cenarios!AX$5,(IF('Cenario_B.1.2'!$B$4=Base_Cenarios!$AW$6,Base_Cenarios!AX$6,Base_Cenarios!AX$7)))</f>
        <v>8.405E-2</v>
      </c>
      <c r="AB97" s="150">
        <f>IF($B$4=Base_Cenarios!$AW$5,Base_Cenarios!AY$5,(IF('Cenario_B.1.2'!$B$4=Base_Cenarios!$AW$6,Base_Cenarios!AY$6,Base_Cenarios!AY$7)))</f>
        <v>8.7327950000000001E-2</v>
      </c>
      <c r="AC97" s="150">
        <f>IF($B$4=Base_Cenarios!$AW$5,Base_Cenarios!AZ$5,(IF('Cenario_B.1.2'!$B$4=Base_Cenarios!$AW$6,Base_Cenarios!AZ$6,Base_Cenarios!AZ$7)))</f>
        <v>9.0733740049999997E-2</v>
      </c>
      <c r="AD97" s="150">
        <f>IF($B$4=Base_Cenarios!$AW$5,Base_Cenarios!BA$5,(IF('Cenario_B.1.2'!$B$4=Base_Cenarios!$AW$6,Base_Cenarios!BA$6,Base_Cenarios!BA$7)))</f>
        <v>9.4272355911950004E-2</v>
      </c>
      <c r="AE97" s="149">
        <v>1</v>
      </c>
      <c r="AF97" s="118">
        <f t="shared" si="39"/>
        <v>0</v>
      </c>
      <c r="AG97" s="118">
        <f t="shared" si="39"/>
        <v>0</v>
      </c>
      <c r="AH97" s="118">
        <f t="shared" si="39"/>
        <v>0</v>
      </c>
      <c r="AI97" s="118">
        <f t="shared" si="39"/>
        <v>0</v>
      </c>
      <c r="AJ97" s="118">
        <f t="shared" si="40"/>
        <v>0</v>
      </c>
      <c r="AK97" s="118">
        <f t="shared" si="40"/>
        <v>0</v>
      </c>
      <c r="AL97" s="118">
        <f t="shared" si="40"/>
        <v>0</v>
      </c>
      <c r="AM97" s="118">
        <f t="shared" si="40"/>
        <v>0</v>
      </c>
      <c r="AN97" s="118">
        <f t="shared" ref="AN97:AN101" si="44">W97*AA97</f>
        <v>0</v>
      </c>
      <c r="AO97" s="118">
        <f t="shared" si="41"/>
        <v>0</v>
      </c>
      <c r="AP97" s="118">
        <f t="shared" si="41"/>
        <v>0</v>
      </c>
      <c r="AQ97" s="118">
        <f t="shared" si="41"/>
        <v>0</v>
      </c>
      <c r="AR97" s="118">
        <f t="shared" si="42"/>
        <v>0</v>
      </c>
      <c r="AS97" s="118">
        <f t="shared" si="42"/>
        <v>0</v>
      </c>
      <c r="AT97" s="118">
        <f t="shared" si="42"/>
        <v>0</v>
      </c>
      <c r="AU97" s="118">
        <f t="shared" si="42"/>
        <v>0</v>
      </c>
    </row>
    <row r="98" spans="1:47">
      <c r="A98" s="87" t="s">
        <v>13</v>
      </c>
      <c r="B98" s="111">
        <f>(IF($B$3=Base_Cenarios!$A$3,Base_Cenarios!G50,(IF('Cenario_B.1.2'!$B$3=Base_Cenarios!$Q$3,Base_Cenarios!W50,Base_Cenarios!AM50))))*12.1667</f>
        <v>0</v>
      </c>
      <c r="C98" s="111">
        <f>(IF($B$3=Base_Cenarios!$A$3,Base_Cenarios!H50,(IF('Cenario_B.1.2'!$B$3=Base_Cenarios!$Q$3,Base_Cenarios!X50,Base_Cenarios!AN50))))*12.1667</f>
        <v>0</v>
      </c>
      <c r="D98" s="111">
        <f>(IF($B$3=Base_Cenarios!$A$3,Base_Cenarios!I50,(IF('Cenario_B.1.2'!$B$3=Base_Cenarios!$Q$3,Base_Cenarios!Y50,Base_Cenarios!AO50))))*12.1667</f>
        <v>0</v>
      </c>
      <c r="E98" s="111">
        <f>(IF($B$3=Base_Cenarios!$A$3,Base_Cenarios!J50,(IF('Cenario_B.1.2'!$B$3=Base_Cenarios!$Q$3,Base_Cenarios!Z50,Base_Cenarios!AP50))))*12.1667</f>
        <v>0</v>
      </c>
      <c r="F98" s="112">
        <v>1</v>
      </c>
      <c r="G98" s="114">
        <f>IF($B$4=Base_Cenarios!$AW$5,Base_Cenarios!AX$5,(IF('Cenario_B.1.2'!$B$4=Base_Cenarios!$AW$6,Base_Cenarios!AX$6,Base_Cenarios!AX$7)))</f>
        <v>8.405E-2</v>
      </c>
      <c r="H98" s="114">
        <f>IF($B$4=Base_Cenarios!$AW$5,Base_Cenarios!AY$5,(IF('Cenario_B.1.2'!$B$4=Base_Cenarios!$AW$6,Base_Cenarios!AY$6,Base_Cenarios!AY$7)))</f>
        <v>8.7327950000000001E-2</v>
      </c>
      <c r="I98" s="114">
        <f>IF($B$4=Base_Cenarios!$AW$5,Base_Cenarios!AZ$5,(IF('Cenario_B.1.2'!$B$4=Base_Cenarios!$AW$6,Base_Cenarios!AZ$6,Base_Cenarios!AZ$7)))</f>
        <v>9.0733740049999997E-2</v>
      </c>
      <c r="J98" s="114">
        <f>IF($B$4=Base_Cenarios!$AW$5,Base_Cenarios!BA$5,(IF('Cenario_B.1.2'!$B$4=Base_Cenarios!$AW$6,Base_Cenarios!BA$6,Base_Cenarios!BA$7)))</f>
        <v>9.4272355911950004E-2</v>
      </c>
      <c r="K98" s="115">
        <f t="shared" si="37"/>
        <v>0</v>
      </c>
      <c r="L98" s="115">
        <f t="shared" si="37"/>
        <v>0</v>
      </c>
      <c r="M98" s="115">
        <f t="shared" si="37"/>
        <v>0</v>
      </c>
      <c r="N98" s="115">
        <f t="shared" si="37"/>
        <v>0</v>
      </c>
      <c r="O98" s="115">
        <f t="shared" si="43"/>
        <v>0</v>
      </c>
      <c r="P98" s="115">
        <f t="shared" si="38"/>
        <v>0</v>
      </c>
      <c r="Q98" s="115">
        <f t="shared" si="38"/>
        <v>0</v>
      </c>
      <c r="R98" s="115">
        <f t="shared" si="38"/>
        <v>0</v>
      </c>
      <c r="S98" s="116">
        <f>IF($B$4=Base_Cenarios!$AW$5,Base_Cenarios!AX$5,(IF('Cenario_B.1.2'!$B$4=Base_Cenarios!$AW$6,Base_Cenarios!AX$6,Base_Cenarios!AX$7)))</f>
        <v>8.405E-2</v>
      </c>
      <c r="T98" s="116">
        <f>IF($B$4=Base_Cenarios!$AW$5,Base_Cenarios!AY$5,(IF('Cenario_B.1.2'!$B$4=Base_Cenarios!$AW$6,Base_Cenarios!AY$6,Base_Cenarios!AY$7)))</f>
        <v>8.7327950000000001E-2</v>
      </c>
      <c r="U98" s="116">
        <f>IF($B$4=Base_Cenarios!$AW$5,Base_Cenarios!AZ$5,(IF('Cenario_B.1.2'!$B$4=Base_Cenarios!$AW$6,Base_Cenarios!AZ$6,Base_Cenarios!AZ$7)))</f>
        <v>9.0733740049999997E-2</v>
      </c>
      <c r="V98" s="116">
        <f>IF($B$4=Base_Cenarios!$AW$5,Base_Cenarios!BA$5,(IF('Cenario_B.1.2'!$B$4=Base_Cenarios!$AW$6,Base_Cenarios!BA$6,Base_Cenarios!BA$7)))</f>
        <v>9.4272355911950004E-2</v>
      </c>
      <c r="W98" s="141">
        <f>(IF($B$3=Base_Cenarios!$A$3,Base_Cenarios!L50,(IF('Cenario_B.1.2'!$B$3=Base_Cenarios!$Q$3,Base_Cenarios!AB50,Base_Cenarios!AR50))))*12</f>
        <v>0</v>
      </c>
      <c r="X98" s="141">
        <f>(IF($B$3=Base_Cenarios!$A$3,Base_Cenarios!M50,(IF('Cenario_B.1.2'!$B$3=Base_Cenarios!$Q$3,Base_Cenarios!AC50,Base_Cenarios!AS50))))*12</f>
        <v>0</v>
      </c>
      <c r="Y98" s="141">
        <f>(IF($B$3=Base_Cenarios!$A$3,Base_Cenarios!N50,(IF('Cenario_B.1.2'!$B$3=Base_Cenarios!$Q$3,Base_Cenarios!AD50,Base_Cenarios!AT50))))*12</f>
        <v>0</v>
      </c>
      <c r="Z98" s="141">
        <f>(IF($B$3=Base_Cenarios!$A$3,Base_Cenarios!O50,(IF('Cenario_B.1.2'!$B$3=Base_Cenarios!$Q$3,Base_Cenarios!AE50,Base_Cenarios!AU50))))*12</f>
        <v>0</v>
      </c>
      <c r="AA98" s="150">
        <f>IF($B$4=Base_Cenarios!$AW$5,Base_Cenarios!AX$5,(IF('Cenario_B.1.2'!$B$4=Base_Cenarios!$AW$6,Base_Cenarios!AX$6,Base_Cenarios!AX$7)))</f>
        <v>8.405E-2</v>
      </c>
      <c r="AB98" s="150">
        <f>IF($B$4=Base_Cenarios!$AW$5,Base_Cenarios!AY$5,(IF('Cenario_B.1.2'!$B$4=Base_Cenarios!$AW$6,Base_Cenarios!AY$6,Base_Cenarios!AY$7)))</f>
        <v>8.7327950000000001E-2</v>
      </c>
      <c r="AC98" s="150">
        <f>IF($B$4=Base_Cenarios!$AW$5,Base_Cenarios!AZ$5,(IF('Cenario_B.1.2'!$B$4=Base_Cenarios!$AW$6,Base_Cenarios!AZ$6,Base_Cenarios!AZ$7)))</f>
        <v>9.0733740049999997E-2</v>
      </c>
      <c r="AD98" s="150">
        <f>IF($B$4=Base_Cenarios!$AW$5,Base_Cenarios!BA$5,(IF('Cenario_B.1.2'!$B$4=Base_Cenarios!$AW$6,Base_Cenarios!BA$6,Base_Cenarios!BA$7)))</f>
        <v>9.4272355911950004E-2</v>
      </c>
      <c r="AE98" s="149">
        <v>1</v>
      </c>
      <c r="AF98" s="118">
        <f t="shared" si="39"/>
        <v>0</v>
      </c>
      <c r="AG98" s="118">
        <f t="shared" si="39"/>
        <v>0</v>
      </c>
      <c r="AH98" s="118">
        <f t="shared" si="39"/>
        <v>0</v>
      </c>
      <c r="AI98" s="118">
        <f t="shared" si="39"/>
        <v>0</v>
      </c>
      <c r="AJ98" s="118">
        <f t="shared" si="40"/>
        <v>0</v>
      </c>
      <c r="AK98" s="118">
        <f t="shared" si="40"/>
        <v>0</v>
      </c>
      <c r="AL98" s="118">
        <f t="shared" si="40"/>
        <v>0</v>
      </c>
      <c r="AM98" s="118">
        <f t="shared" si="40"/>
        <v>0</v>
      </c>
      <c r="AN98" s="118">
        <f t="shared" si="44"/>
        <v>0</v>
      </c>
      <c r="AO98" s="118">
        <f t="shared" si="41"/>
        <v>0</v>
      </c>
      <c r="AP98" s="118">
        <f t="shared" si="41"/>
        <v>0</v>
      </c>
      <c r="AQ98" s="118">
        <f t="shared" si="41"/>
        <v>0</v>
      </c>
      <c r="AR98" s="118">
        <f t="shared" si="42"/>
        <v>0</v>
      </c>
      <c r="AS98" s="118">
        <f t="shared" si="42"/>
        <v>0</v>
      </c>
      <c r="AT98" s="118">
        <f t="shared" si="42"/>
        <v>0</v>
      </c>
      <c r="AU98" s="118">
        <f t="shared" si="42"/>
        <v>0</v>
      </c>
    </row>
    <row r="99" spans="1:47">
      <c r="A99" s="87" t="s">
        <v>14</v>
      </c>
      <c r="B99" s="111">
        <f>(IF($B$3=Base_Cenarios!$A$3,Base_Cenarios!G51,(IF('Cenario_B.1.2'!$B$3=Base_Cenarios!$Q$3,Base_Cenarios!W51,Base_Cenarios!AM51))))*12.1667</f>
        <v>35977634.568591774</v>
      </c>
      <c r="C99" s="111">
        <f>(IF($B$3=Base_Cenarios!$A$3,Base_Cenarios!H51,(IF('Cenario_B.1.2'!$B$3=Base_Cenarios!$Q$3,Base_Cenarios!X51,Base_Cenarios!AN51))))*12.1667</f>
        <v>30940765.728988919</v>
      </c>
      <c r="D99" s="111">
        <f>(IF($B$3=Base_Cenarios!$A$3,Base_Cenarios!I51,(IF('Cenario_B.1.2'!$B$3=Base_Cenarios!$Q$3,Base_Cenarios!Y51,Base_Cenarios!AO51))))*12.1667</f>
        <v>23514981.954031587</v>
      </c>
      <c r="E99" s="111">
        <f>(IF($B$3=Base_Cenarios!$A$3,Base_Cenarios!J51,(IF('Cenario_B.1.2'!$B$3=Base_Cenarios!$Q$3,Base_Cenarios!Z51,Base_Cenarios!AP51))))*12.1667</f>
        <v>17401086.645983372</v>
      </c>
      <c r="F99" s="112">
        <v>1</v>
      </c>
      <c r="G99" s="114">
        <f>IF($B$4=Base_Cenarios!$AW$5,Base_Cenarios!AX$5,(IF('Cenario_B.1.2'!$B$4=Base_Cenarios!$AW$6,Base_Cenarios!AX$6,Base_Cenarios!AX$7)))</f>
        <v>8.405E-2</v>
      </c>
      <c r="H99" s="114">
        <f>IF($B$4=Base_Cenarios!$AW$5,Base_Cenarios!AY$5,(IF('Cenario_B.1.2'!$B$4=Base_Cenarios!$AW$6,Base_Cenarios!AY$6,Base_Cenarios!AY$7)))</f>
        <v>8.7327950000000001E-2</v>
      </c>
      <c r="I99" s="114">
        <f>IF($B$4=Base_Cenarios!$AW$5,Base_Cenarios!AZ$5,(IF('Cenario_B.1.2'!$B$4=Base_Cenarios!$AW$6,Base_Cenarios!AZ$6,Base_Cenarios!AZ$7)))</f>
        <v>9.0733740049999997E-2</v>
      </c>
      <c r="J99" s="114">
        <f>IF($B$4=Base_Cenarios!$AW$5,Base_Cenarios!BA$5,(IF('Cenario_B.1.2'!$B$4=Base_Cenarios!$AW$6,Base_Cenarios!BA$6,Base_Cenarios!BA$7)))</f>
        <v>9.4272355911950004E-2</v>
      </c>
      <c r="K99" s="115">
        <f t="shared" si="37"/>
        <v>35977634.568591774</v>
      </c>
      <c r="L99" s="115">
        <f t="shared" si="37"/>
        <v>30940765.728988919</v>
      </c>
      <c r="M99" s="115">
        <f t="shared" si="37"/>
        <v>23514981.954031587</v>
      </c>
      <c r="N99" s="115">
        <f t="shared" si="37"/>
        <v>17401086.645983372</v>
      </c>
      <c r="O99" s="115">
        <f t="shared" si="43"/>
        <v>28782107.65487342</v>
      </c>
      <c r="P99" s="115">
        <f t="shared" si="38"/>
        <v>24752612.583191138</v>
      </c>
      <c r="Q99" s="115">
        <f t="shared" si="38"/>
        <v>18811985.563225269</v>
      </c>
      <c r="R99" s="115">
        <f t="shared" si="38"/>
        <v>13920869.316786699</v>
      </c>
      <c r="S99" s="116">
        <f>IF($B$4=Base_Cenarios!$AW$5,Base_Cenarios!AX$5,(IF('Cenario_B.1.2'!$B$4=Base_Cenarios!$AW$6,Base_Cenarios!AX$6,Base_Cenarios!AX$7)))</f>
        <v>8.405E-2</v>
      </c>
      <c r="T99" s="116">
        <f>IF($B$4=Base_Cenarios!$AW$5,Base_Cenarios!AY$5,(IF('Cenario_B.1.2'!$B$4=Base_Cenarios!$AW$6,Base_Cenarios!AY$6,Base_Cenarios!AY$7)))</f>
        <v>8.7327950000000001E-2</v>
      </c>
      <c r="U99" s="116">
        <f>IF($B$4=Base_Cenarios!$AW$5,Base_Cenarios!AZ$5,(IF('Cenario_B.1.2'!$B$4=Base_Cenarios!$AW$6,Base_Cenarios!AZ$6,Base_Cenarios!AZ$7)))</f>
        <v>9.0733740049999997E-2</v>
      </c>
      <c r="V99" s="116">
        <f>IF($B$4=Base_Cenarios!$AW$5,Base_Cenarios!BA$5,(IF('Cenario_B.1.2'!$B$4=Base_Cenarios!$AW$6,Base_Cenarios!BA$6,Base_Cenarios!BA$7)))</f>
        <v>9.4272355911950004E-2</v>
      </c>
      <c r="W99" s="141">
        <f>(IF($B$3=Base_Cenarios!$A$3,Base_Cenarios!L51,(IF('Cenario_B.1.2'!$B$3=Base_Cenarios!$Q$3,Base_Cenarios!AB51,Base_Cenarios!AR51))))*12</f>
        <v>3485270.3846400008</v>
      </c>
      <c r="X99" s="141">
        <f>(IF($B$3=Base_Cenarios!$A$3,Base_Cenarios!M51,(IF('Cenario_B.1.2'!$B$3=Base_Cenarios!$Q$3,Base_Cenarios!AC51,Base_Cenarios!AS51))))*12</f>
        <v>3694386.6077184007</v>
      </c>
      <c r="Y99" s="141">
        <f>(IF($B$3=Base_Cenarios!$A$3,Base_Cenarios!N51,(IF('Cenario_B.1.2'!$B$3=Base_Cenarios!$Q$3,Base_Cenarios!AD51,Base_Cenarios!AT51))))*12</f>
        <v>3916049.8041815045</v>
      </c>
      <c r="Z99" s="141">
        <f>(IF($B$3=Base_Cenarios!$A$3,Base_Cenarios!O51,(IF('Cenario_B.1.2'!$B$3=Base_Cenarios!$Q$3,Base_Cenarios!AE51,Base_Cenarios!AU51))))*12</f>
        <v>4464296.7767669149</v>
      </c>
      <c r="AA99" s="150">
        <f>IF($B$4=Base_Cenarios!$AW$5,Base_Cenarios!AX$5,(IF('Cenario_B.1.2'!$B$4=Base_Cenarios!$AW$6,Base_Cenarios!AX$6,Base_Cenarios!AX$7)))</f>
        <v>8.405E-2</v>
      </c>
      <c r="AB99" s="150">
        <f>IF($B$4=Base_Cenarios!$AW$5,Base_Cenarios!AY$5,(IF('Cenario_B.1.2'!$B$4=Base_Cenarios!$AW$6,Base_Cenarios!AY$6,Base_Cenarios!AY$7)))</f>
        <v>8.7327950000000001E-2</v>
      </c>
      <c r="AC99" s="150">
        <f>IF($B$4=Base_Cenarios!$AW$5,Base_Cenarios!AZ$5,(IF('Cenario_B.1.2'!$B$4=Base_Cenarios!$AW$6,Base_Cenarios!AZ$6,Base_Cenarios!AZ$7)))</f>
        <v>9.0733740049999997E-2</v>
      </c>
      <c r="AD99" s="150">
        <f>IF($B$4=Base_Cenarios!$AW$5,Base_Cenarios!BA$5,(IF('Cenario_B.1.2'!$B$4=Base_Cenarios!$AW$6,Base_Cenarios!BA$6,Base_Cenarios!BA$7)))</f>
        <v>9.4272355911950004E-2</v>
      </c>
      <c r="AE99" s="149">
        <v>1</v>
      </c>
      <c r="AF99" s="118">
        <f t="shared" si="39"/>
        <v>3023920.1854901384</v>
      </c>
      <c r="AG99" s="118">
        <f t="shared" si="39"/>
        <v>2701993.6425428581</v>
      </c>
      <c r="AH99" s="118">
        <f t="shared" si="39"/>
        <v>2133602.2598975431</v>
      </c>
      <c r="AI99" s="118">
        <f t="shared" si="39"/>
        <v>1640441.4335448248</v>
      </c>
      <c r="AJ99" s="118">
        <f>IF(K99&gt;0,(K99-O99)*S99*(B99/K99),0)</f>
        <v>604784.03709802765</v>
      </c>
      <c r="AK99" s="118">
        <f t="shared" si="40"/>
        <v>540398.7285085714</v>
      </c>
      <c r="AL99" s="118">
        <f t="shared" si="40"/>
        <v>426720.45197950857</v>
      </c>
      <c r="AM99" s="118">
        <f t="shared" si="40"/>
        <v>328088.28670896479</v>
      </c>
      <c r="AN99" s="118">
        <f t="shared" si="44"/>
        <v>292936.97582899209</v>
      </c>
      <c r="AO99" s="118">
        <f t="shared" si="41"/>
        <v>322623.20895950211</v>
      </c>
      <c r="AP99" s="118">
        <f t="shared" si="41"/>
        <v>355317.84495545801</v>
      </c>
      <c r="AQ99" s="118">
        <f t="shared" si="41"/>
        <v>420859.77463594184</v>
      </c>
      <c r="AR99" s="118">
        <f t="shared" si="42"/>
        <v>3921641.1984171583</v>
      </c>
      <c r="AS99" s="118">
        <f t="shared" si="42"/>
        <v>3565015.5800109319</v>
      </c>
      <c r="AT99" s="118">
        <f t="shared" si="42"/>
        <v>2915640.5568325096</v>
      </c>
      <c r="AU99" s="118">
        <f t="shared" si="42"/>
        <v>2389389.4948897315</v>
      </c>
    </row>
    <row r="100" spans="1:47">
      <c r="A100" s="87" t="s">
        <v>15</v>
      </c>
      <c r="B100" s="111">
        <f>(IF($B$3=Base_Cenarios!$A$3,Base_Cenarios!G52,(IF('Cenario_B.1.2'!$B$3=Base_Cenarios!$Q$3,Base_Cenarios!W52,Base_Cenarios!AM52))))*12.1667</f>
        <v>0</v>
      </c>
      <c r="C100" s="111">
        <f>(IF($B$3=Base_Cenarios!$A$3,Base_Cenarios!H52,(IF('Cenario_B.1.2'!$B$3=Base_Cenarios!$Q$3,Base_Cenarios!X52,Base_Cenarios!AN52))))*12.1667</f>
        <v>0</v>
      </c>
      <c r="D100" s="111">
        <f>(IF($B$3=Base_Cenarios!$A$3,Base_Cenarios!I52,(IF('Cenario_B.1.2'!$B$3=Base_Cenarios!$Q$3,Base_Cenarios!Y52,Base_Cenarios!AO52))))*12.1667</f>
        <v>0</v>
      </c>
      <c r="E100" s="111">
        <f>(IF($B$3=Base_Cenarios!$A$3,Base_Cenarios!J52,(IF('Cenario_B.1.2'!$B$3=Base_Cenarios!$Q$3,Base_Cenarios!Z52,Base_Cenarios!AP52))))*12.1667</f>
        <v>0</v>
      </c>
      <c r="F100" s="112">
        <v>1</v>
      </c>
      <c r="G100" s="114">
        <f>IF($B$4=Base_Cenarios!$AW$5,Base_Cenarios!AX$5,(IF('Cenario_B.1.2'!$B$4=Base_Cenarios!$AW$6,Base_Cenarios!AX$6,Base_Cenarios!AX$7)))</f>
        <v>8.405E-2</v>
      </c>
      <c r="H100" s="114">
        <f>IF($B$4=Base_Cenarios!$AW$5,Base_Cenarios!AY$5,(IF('Cenario_B.1.2'!$B$4=Base_Cenarios!$AW$6,Base_Cenarios!AY$6,Base_Cenarios!AY$7)))</f>
        <v>8.7327950000000001E-2</v>
      </c>
      <c r="I100" s="114">
        <f>IF($B$4=Base_Cenarios!$AW$5,Base_Cenarios!AZ$5,(IF('Cenario_B.1.2'!$B$4=Base_Cenarios!$AW$6,Base_Cenarios!AZ$6,Base_Cenarios!AZ$7)))</f>
        <v>9.0733740049999997E-2</v>
      </c>
      <c r="J100" s="114">
        <f>IF($B$4=Base_Cenarios!$AW$5,Base_Cenarios!BA$5,(IF('Cenario_B.1.2'!$B$4=Base_Cenarios!$AW$6,Base_Cenarios!BA$6,Base_Cenarios!BA$7)))</f>
        <v>9.4272355911950004E-2</v>
      </c>
      <c r="K100" s="115">
        <f t="shared" si="37"/>
        <v>0</v>
      </c>
      <c r="L100" s="115">
        <f t="shared" si="37"/>
        <v>0</v>
      </c>
      <c r="M100" s="115">
        <f t="shared" si="37"/>
        <v>0</v>
      </c>
      <c r="N100" s="115">
        <f t="shared" si="37"/>
        <v>0</v>
      </c>
      <c r="O100" s="115">
        <f t="shared" si="43"/>
        <v>0</v>
      </c>
      <c r="P100" s="115">
        <f t="shared" si="38"/>
        <v>0</v>
      </c>
      <c r="Q100" s="115">
        <f t="shared" si="38"/>
        <v>0</v>
      </c>
      <c r="R100" s="115">
        <f t="shared" si="38"/>
        <v>0</v>
      </c>
      <c r="S100" s="116">
        <f>IF($B$4=Base_Cenarios!$AW$5,Base_Cenarios!AX$5,(IF('Cenario_B.1.2'!$B$4=Base_Cenarios!$AW$6,Base_Cenarios!AX$6,Base_Cenarios!AX$7)))</f>
        <v>8.405E-2</v>
      </c>
      <c r="T100" s="116">
        <f>IF($B$4=Base_Cenarios!$AW$5,Base_Cenarios!AY$5,(IF('Cenario_B.1.2'!$B$4=Base_Cenarios!$AW$6,Base_Cenarios!AY$6,Base_Cenarios!AY$7)))</f>
        <v>8.7327950000000001E-2</v>
      </c>
      <c r="U100" s="116">
        <f>IF($B$4=Base_Cenarios!$AW$5,Base_Cenarios!AZ$5,(IF('Cenario_B.1.2'!$B$4=Base_Cenarios!$AW$6,Base_Cenarios!AZ$6,Base_Cenarios!AZ$7)))</f>
        <v>9.0733740049999997E-2</v>
      </c>
      <c r="V100" s="116">
        <f>IF($B$4=Base_Cenarios!$AW$5,Base_Cenarios!BA$5,(IF('Cenario_B.1.2'!$B$4=Base_Cenarios!$AW$6,Base_Cenarios!BA$6,Base_Cenarios!BA$7)))</f>
        <v>9.4272355911950004E-2</v>
      </c>
      <c r="W100" s="141">
        <f>(IF($B$3=Base_Cenarios!$A$3,Base_Cenarios!L52,(IF('Cenario_B.1.2'!$B$3=Base_Cenarios!$Q$3,Base_Cenarios!AB52,Base_Cenarios!AR52))))*12</f>
        <v>0</v>
      </c>
      <c r="X100" s="141">
        <f>(IF($B$3=Base_Cenarios!$A$3,Base_Cenarios!M52,(IF('Cenario_B.1.2'!$B$3=Base_Cenarios!$Q$3,Base_Cenarios!AC52,Base_Cenarios!AS52))))*12</f>
        <v>0</v>
      </c>
      <c r="Y100" s="141">
        <f>(IF($B$3=Base_Cenarios!$A$3,Base_Cenarios!N52,(IF('Cenario_B.1.2'!$B$3=Base_Cenarios!$Q$3,Base_Cenarios!AD52,Base_Cenarios!AT52))))*12</f>
        <v>0</v>
      </c>
      <c r="Z100" s="141">
        <f>(IF($B$3=Base_Cenarios!$A$3,Base_Cenarios!O52,(IF('Cenario_B.1.2'!$B$3=Base_Cenarios!$Q$3,Base_Cenarios!AE52,Base_Cenarios!AU52))))*12</f>
        <v>0</v>
      </c>
      <c r="AA100" s="150">
        <f>IF($B$4=Base_Cenarios!$AW$5,Base_Cenarios!AX$5,(IF('Cenario_B.1.2'!$B$4=Base_Cenarios!$AW$6,Base_Cenarios!AX$6,Base_Cenarios!AX$7)))</f>
        <v>8.405E-2</v>
      </c>
      <c r="AB100" s="150">
        <f>IF($B$4=Base_Cenarios!$AW$5,Base_Cenarios!AY$5,(IF('Cenario_B.1.2'!$B$4=Base_Cenarios!$AW$6,Base_Cenarios!AY$6,Base_Cenarios!AY$7)))</f>
        <v>8.7327950000000001E-2</v>
      </c>
      <c r="AC100" s="150">
        <f>IF($B$4=Base_Cenarios!$AW$5,Base_Cenarios!AZ$5,(IF('Cenario_B.1.2'!$B$4=Base_Cenarios!$AW$6,Base_Cenarios!AZ$6,Base_Cenarios!AZ$7)))</f>
        <v>9.0733740049999997E-2</v>
      </c>
      <c r="AD100" s="150">
        <f>IF($B$4=Base_Cenarios!$AW$5,Base_Cenarios!BA$5,(IF('Cenario_B.1.2'!$B$4=Base_Cenarios!$AW$6,Base_Cenarios!BA$6,Base_Cenarios!BA$7)))</f>
        <v>9.4272355911950004E-2</v>
      </c>
      <c r="AE100" s="149">
        <v>1</v>
      </c>
      <c r="AF100" s="118">
        <f t="shared" si="39"/>
        <v>0</v>
      </c>
      <c r="AG100" s="118">
        <f t="shared" si="39"/>
        <v>0</v>
      </c>
      <c r="AH100" s="118">
        <f t="shared" si="39"/>
        <v>0</v>
      </c>
      <c r="AI100" s="118">
        <f t="shared" si="39"/>
        <v>0</v>
      </c>
      <c r="AJ100" s="118">
        <f t="shared" ref="AJ100:AJ101" si="45">IF(K100&gt;0,(K100-O100)*S100*(B100/K100),0)</f>
        <v>0</v>
      </c>
      <c r="AK100" s="118">
        <f t="shared" si="40"/>
        <v>0</v>
      </c>
      <c r="AL100" s="118">
        <f t="shared" si="40"/>
        <v>0</v>
      </c>
      <c r="AM100" s="118">
        <f t="shared" si="40"/>
        <v>0</v>
      </c>
      <c r="AN100" s="118">
        <f t="shared" si="44"/>
        <v>0</v>
      </c>
      <c r="AO100" s="118">
        <f t="shared" si="41"/>
        <v>0</v>
      </c>
      <c r="AP100" s="118">
        <f t="shared" si="41"/>
        <v>0</v>
      </c>
      <c r="AQ100" s="118">
        <f t="shared" si="41"/>
        <v>0</v>
      </c>
      <c r="AR100" s="118">
        <f t="shared" si="42"/>
        <v>0</v>
      </c>
      <c r="AS100" s="118">
        <f t="shared" si="42"/>
        <v>0</v>
      </c>
      <c r="AT100" s="118">
        <f t="shared" si="42"/>
        <v>0</v>
      </c>
      <c r="AU100" s="118">
        <f t="shared" si="42"/>
        <v>0</v>
      </c>
    </row>
    <row r="101" spans="1:47">
      <c r="A101" s="87" t="s">
        <v>16</v>
      </c>
      <c r="B101" s="111">
        <f>(IF($B$3=Base_Cenarios!$A$3,Base_Cenarios!G53,(IF('Cenario_B.1.2'!$B$3=Base_Cenarios!$Q$3,Base_Cenarios!W53,Base_Cenarios!AM53))))*12.1667</f>
        <v>0</v>
      </c>
      <c r="C101" s="111">
        <f>(IF($B$3=Base_Cenarios!$A$3,Base_Cenarios!H53,(IF('Cenario_B.1.2'!$B$3=Base_Cenarios!$Q$3,Base_Cenarios!X53,Base_Cenarios!AN53))))*12.1667</f>
        <v>0</v>
      </c>
      <c r="D101" s="111">
        <f>(IF($B$3=Base_Cenarios!$A$3,Base_Cenarios!I53,(IF('Cenario_B.1.2'!$B$3=Base_Cenarios!$Q$3,Base_Cenarios!Y53,Base_Cenarios!AO53))))*12.1667</f>
        <v>0</v>
      </c>
      <c r="E101" s="111">
        <f>(IF($B$3=Base_Cenarios!$A$3,Base_Cenarios!J53,(IF('Cenario_B.1.2'!$B$3=Base_Cenarios!$Q$3,Base_Cenarios!Z53,Base_Cenarios!AP53))))*12.1667</f>
        <v>0</v>
      </c>
      <c r="F101" s="112">
        <v>1</v>
      </c>
      <c r="G101" s="114">
        <f>IF($B$4=Base_Cenarios!$AW$5,Base_Cenarios!AX$5,(IF('Cenario_B.1.2'!$B$4=Base_Cenarios!$AW$6,Base_Cenarios!AX$6,Base_Cenarios!AX$7)))</f>
        <v>8.405E-2</v>
      </c>
      <c r="H101" s="114">
        <f>IF($B$4=Base_Cenarios!$AW$5,Base_Cenarios!AY$5,(IF('Cenario_B.1.2'!$B$4=Base_Cenarios!$AW$6,Base_Cenarios!AY$6,Base_Cenarios!AY$7)))</f>
        <v>8.7327950000000001E-2</v>
      </c>
      <c r="I101" s="114">
        <f>IF($B$4=Base_Cenarios!$AW$5,Base_Cenarios!AZ$5,(IF('Cenario_B.1.2'!$B$4=Base_Cenarios!$AW$6,Base_Cenarios!AZ$6,Base_Cenarios!AZ$7)))</f>
        <v>9.0733740049999997E-2</v>
      </c>
      <c r="J101" s="114">
        <f>IF($B$4=Base_Cenarios!$AW$5,Base_Cenarios!BA$5,(IF('Cenario_B.1.2'!$B$4=Base_Cenarios!$AW$6,Base_Cenarios!BA$6,Base_Cenarios!BA$7)))</f>
        <v>9.4272355911950004E-2</v>
      </c>
      <c r="K101" s="115">
        <f t="shared" si="37"/>
        <v>0</v>
      </c>
      <c r="L101" s="115">
        <f t="shared" si="37"/>
        <v>0</v>
      </c>
      <c r="M101" s="115">
        <f t="shared" si="37"/>
        <v>0</v>
      </c>
      <c r="N101" s="115">
        <f t="shared" si="37"/>
        <v>0</v>
      </c>
      <c r="O101" s="115">
        <f t="shared" si="43"/>
        <v>0</v>
      </c>
      <c r="P101" s="115">
        <f t="shared" si="38"/>
        <v>0</v>
      </c>
      <c r="Q101" s="115">
        <f t="shared" si="38"/>
        <v>0</v>
      </c>
      <c r="R101" s="115">
        <f t="shared" si="38"/>
        <v>0</v>
      </c>
      <c r="S101" s="116">
        <f>IF($B$4=Base_Cenarios!$AW$5,Base_Cenarios!AX$5,(IF('Cenario_B.1.2'!$B$4=Base_Cenarios!$AW$6,Base_Cenarios!AX$6,Base_Cenarios!AX$7)))</f>
        <v>8.405E-2</v>
      </c>
      <c r="T101" s="116">
        <f>IF($B$4=Base_Cenarios!$AW$5,Base_Cenarios!AY$5,(IF('Cenario_B.1.2'!$B$4=Base_Cenarios!$AW$6,Base_Cenarios!AY$6,Base_Cenarios!AY$7)))</f>
        <v>8.7327950000000001E-2</v>
      </c>
      <c r="U101" s="116">
        <f>IF($B$4=Base_Cenarios!$AW$5,Base_Cenarios!AZ$5,(IF('Cenario_B.1.2'!$B$4=Base_Cenarios!$AW$6,Base_Cenarios!AZ$6,Base_Cenarios!AZ$7)))</f>
        <v>9.0733740049999997E-2</v>
      </c>
      <c r="V101" s="116">
        <f>IF($B$4=Base_Cenarios!$AW$5,Base_Cenarios!BA$5,(IF('Cenario_B.1.2'!$B$4=Base_Cenarios!$AW$6,Base_Cenarios!BA$6,Base_Cenarios!BA$7)))</f>
        <v>9.4272355911950004E-2</v>
      </c>
      <c r="W101" s="141">
        <f>(IF($B$3=Base_Cenarios!$A$3,Base_Cenarios!L53,(IF('Cenario_B.1.2'!$B$3=Base_Cenarios!$Q$3,Base_Cenarios!AB53,Base_Cenarios!AR53))))*12</f>
        <v>0</v>
      </c>
      <c r="X101" s="141">
        <f>(IF($B$3=Base_Cenarios!$A$3,Base_Cenarios!M53,(IF('Cenario_B.1.2'!$B$3=Base_Cenarios!$Q$3,Base_Cenarios!AC53,Base_Cenarios!AS53))))*12</f>
        <v>0</v>
      </c>
      <c r="Y101" s="141">
        <f>(IF($B$3=Base_Cenarios!$A$3,Base_Cenarios!N53,(IF('Cenario_B.1.2'!$B$3=Base_Cenarios!$Q$3,Base_Cenarios!AD53,Base_Cenarios!AT53))))*12</f>
        <v>0</v>
      </c>
      <c r="Z101" s="141">
        <f>(IF($B$3=Base_Cenarios!$A$3,Base_Cenarios!O53,(IF('Cenario_B.1.2'!$B$3=Base_Cenarios!$Q$3,Base_Cenarios!AE53,Base_Cenarios!AU53))))*12</f>
        <v>0</v>
      </c>
      <c r="AA101" s="150">
        <f>IF($B$4=Base_Cenarios!$AW$5,Base_Cenarios!AX$5,(IF('Cenario_B.1.2'!$B$4=Base_Cenarios!$AW$6,Base_Cenarios!AX$6,Base_Cenarios!AX$7)))</f>
        <v>8.405E-2</v>
      </c>
      <c r="AB101" s="150">
        <f>IF($B$4=Base_Cenarios!$AW$5,Base_Cenarios!AY$5,(IF('Cenario_B.1.2'!$B$4=Base_Cenarios!$AW$6,Base_Cenarios!AY$6,Base_Cenarios!AY$7)))</f>
        <v>8.7327950000000001E-2</v>
      </c>
      <c r="AC101" s="150">
        <f>IF($B$4=Base_Cenarios!$AW$5,Base_Cenarios!AZ$5,(IF('Cenario_B.1.2'!$B$4=Base_Cenarios!$AW$6,Base_Cenarios!AZ$6,Base_Cenarios!AZ$7)))</f>
        <v>9.0733740049999997E-2</v>
      </c>
      <c r="AD101" s="150">
        <f>IF($B$4=Base_Cenarios!$AW$5,Base_Cenarios!BA$5,(IF('Cenario_B.1.2'!$B$4=Base_Cenarios!$AW$6,Base_Cenarios!BA$6,Base_Cenarios!BA$7)))</f>
        <v>9.4272355911950004E-2</v>
      </c>
      <c r="AE101" s="149">
        <v>1</v>
      </c>
      <c r="AF101" s="118">
        <f t="shared" si="39"/>
        <v>0</v>
      </c>
      <c r="AG101" s="118">
        <f t="shared" si="39"/>
        <v>0</v>
      </c>
      <c r="AH101" s="118">
        <f t="shared" si="39"/>
        <v>0</v>
      </c>
      <c r="AI101" s="118">
        <f t="shared" si="39"/>
        <v>0</v>
      </c>
      <c r="AJ101" s="118">
        <f t="shared" si="45"/>
        <v>0</v>
      </c>
      <c r="AK101" s="118">
        <f t="shared" si="40"/>
        <v>0</v>
      </c>
      <c r="AL101" s="118">
        <f t="shared" si="40"/>
        <v>0</v>
      </c>
      <c r="AM101" s="118">
        <f t="shared" si="40"/>
        <v>0</v>
      </c>
      <c r="AN101" s="118">
        <f t="shared" si="44"/>
        <v>0</v>
      </c>
      <c r="AO101" s="118">
        <f t="shared" si="41"/>
        <v>0</v>
      </c>
      <c r="AP101" s="118">
        <f t="shared" si="41"/>
        <v>0</v>
      </c>
      <c r="AQ101" s="118">
        <f t="shared" si="41"/>
        <v>0</v>
      </c>
      <c r="AR101" s="118">
        <f t="shared" si="42"/>
        <v>0</v>
      </c>
      <c r="AS101" s="118">
        <f t="shared" si="42"/>
        <v>0</v>
      </c>
      <c r="AT101" s="118">
        <f t="shared" si="42"/>
        <v>0</v>
      </c>
      <c r="AU101" s="118">
        <f t="shared" si="42"/>
        <v>0</v>
      </c>
    </row>
    <row r="102" spans="1:47">
      <c r="AF102" s="86" t="s">
        <v>125</v>
      </c>
      <c r="AG102" s="132">
        <f t="shared" ref="AG102:AU102" si="46">SUM(AF96:AF101)</f>
        <v>3023920.1854901384</v>
      </c>
      <c r="AH102" s="132">
        <f t="shared" si="46"/>
        <v>2701993.6425428581</v>
      </c>
      <c r="AI102" s="132">
        <f t="shared" si="46"/>
        <v>2133602.2598975431</v>
      </c>
      <c r="AJ102" s="132">
        <f t="shared" si="46"/>
        <v>1640441.4335448248</v>
      </c>
      <c r="AK102" s="132">
        <f t="shared" si="46"/>
        <v>604784.03709802765</v>
      </c>
      <c r="AL102" s="132">
        <f t="shared" si="46"/>
        <v>540398.7285085714</v>
      </c>
      <c r="AM102" s="132">
        <f t="shared" si="46"/>
        <v>426720.45197950857</v>
      </c>
      <c r="AN102" s="132">
        <f t="shared" si="46"/>
        <v>328088.28670896479</v>
      </c>
      <c r="AO102" s="132">
        <f t="shared" si="46"/>
        <v>292936.97582899209</v>
      </c>
      <c r="AP102" s="132">
        <f t="shared" si="46"/>
        <v>322623.20895950211</v>
      </c>
      <c r="AQ102" s="132">
        <f t="shared" si="46"/>
        <v>355317.84495545801</v>
      </c>
      <c r="AR102" s="132">
        <f t="shared" si="46"/>
        <v>420859.77463594184</v>
      </c>
      <c r="AS102" s="132">
        <f t="shared" si="46"/>
        <v>3921641.1984171583</v>
      </c>
      <c r="AT102" s="132">
        <f t="shared" si="46"/>
        <v>3565015.5800109319</v>
      </c>
      <c r="AU102" s="132">
        <f t="shared" si="46"/>
        <v>2915640.5568325096</v>
      </c>
    </row>
  </sheetData>
  <mergeCells count="103">
    <mergeCell ref="AR94:AU94"/>
    <mergeCell ref="S94:V94"/>
    <mergeCell ref="W94:Z94"/>
    <mergeCell ref="AA94:AD94"/>
    <mergeCell ref="AF94:AI94"/>
    <mergeCell ref="AJ94:AM94"/>
    <mergeCell ref="AN94:AQ94"/>
    <mergeCell ref="A93:A95"/>
    <mergeCell ref="B93:J93"/>
    <mergeCell ref="K93:V93"/>
    <mergeCell ref="W93:AD93"/>
    <mergeCell ref="AF93:AU93"/>
    <mergeCell ref="B94:E94"/>
    <mergeCell ref="F94:F95"/>
    <mergeCell ref="G94:J94"/>
    <mergeCell ref="K94:N94"/>
    <mergeCell ref="O94:R94"/>
    <mergeCell ref="P82:P83"/>
    <mergeCell ref="Q82:Q83"/>
    <mergeCell ref="R82:U82"/>
    <mergeCell ref="V82:Y82"/>
    <mergeCell ref="Z82:AC82"/>
    <mergeCell ref="A92:AU92"/>
    <mergeCell ref="A80:AC80"/>
    <mergeCell ref="A81:A83"/>
    <mergeCell ref="B81:J81"/>
    <mergeCell ref="K81:O81"/>
    <mergeCell ref="R81:AC81"/>
    <mergeCell ref="B82:E82"/>
    <mergeCell ref="F82:F83"/>
    <mergeCell ref="G82:J82"/>
    <mergeCell ref="K82:K83"/>
    <mergeCell ref="L82:O82"/>
    <mergeCell ref="A68:AU68"/>
    <mergeCell ref="A69:A71"/>
    <mergeCell ref="B69:J69"/>
    <mergeCell ref="K69:V69"/>
    <mergeCell ref="W69:AD69"/>
    <mergeCell ref="AF69:AU69"/>
    <mergeCell ref="F58:F59"/>
    <mergeCell ref="G58:J58"/>
    <mergeCell ref="K58:N58"/>
    <mergeCell ref="O58:R58"/>
    <mergeCell ref="S58:V58"/>
    <mergeCell ref="W58:W59"/>
    <mergeCell ref="W70:Z70"/>
    <mergeCell ref="AA70:AD70"/>
    <mergeCell ref="AF70:AI70"/>
    <mergeCell ref="AJ70:AM70"/>
    <mergeCell ref="AN70:AQ70"/>
    <mergeCell ref="AR70:AU70"/>
    <mergeCell ref="B70:E70"/>
    <mergeCell ref="F70:F71"/>
    <mergeCell ref="G70:J70"/>
    <mergeCell ref="K70:N70"/>
    <mergeCell ref="O70:R70"/>
    <mergeCell ref="S70:V70"/>
    <mergeCell ref="A56:AJ56"/>
    <mergeCell ref="A57:A59"/>
    <mergeCell ref="B57:J57"/>
    <mergeCell ref="K57:V57"/>
    <mergeCell ref="Y57:AJ57"/>
    <mergeCell ref="B58:E58"/>
    <mergeCell ref="M42:M43"/>
    <mergeCell ref="N42:Q42"/>
    <mergeCell ref="R42:U42"/>
    <mergeCell ref="V42:Y42"/>
    <mergeCell ref="Z42:AC42"/>
    <mergeCell ref="AD42:AG42"/>
    <mergeCell ref="X58:X59"/>
    <mergeCell ref="Y58:AB58"/>
    <mergeCell ref="AC58:AF58"/>
    <mergeCell ref="AG58:AJ58"/>
    <mergeCell ref="A40:AX40"/>
    <mergeCell ref="A41:A43"/>
    <mergeCell ref="B41:L41"/>
    <mergeCell ref="M41:Y41"/>
    <mergeCell ref="Z41:AG41"/>
    <mergeCell ref="AI41:AX41"/>
    <mergeCell ref="B42:E42"/>
    <mergeCell ref="F42:F43"/>
    <mergeCell ref="G42:H42"/>
    <mergeCell ref="I42:L42"/>
    <mergeCell ref="AI42:AL42"/>
    <mergeCell ref="AM42:AP42"/>
    <mergeCell ref="AQ42:AT42"/>
    <mergeCell ref="AU42:AX42"/>
    <mergeCell ref="A17:U17"/>
    <mergeCell ref="A18:A19"/>
    <mergeCell ref="B18:E18"/>
    <mergeCell ref="F18:I18"/>
    <mergeCell ref="J18:M18"/>
    <mergeCell ref="N18:Q18"/>
    <mergeCell ref="R18:U18"/>
    <mergeCell ref="A1:BA1"/>
    <mergeCell ref="B2:AH2"/>
    <mergeCell ref="A6:U6"/>
    <mergeCell ref="A7:A8"/>
    <mergeCell ref="B7:E7"/>
    <mergeCell ref="F7:I7"/>
    <mergeCell ref="J7:M7"/>
    <mergeCell ref="N7:Q7"/>
    <mergeCell ref="R7:U7"/>
  </mergeCells>
  <dataValidations count="4">
    <dataValidation showDropDown="1" showInputMessage="1" showErrorMessage="1" sqref="E4:G4" xr:uid="{767B50E1-9A56-47A7-8480-6078BB6BEE40}"/>
    <dataValidation type="list" allowBlank="1" showInputMessage="1" showErrorMessage="1" sqref="B3:D3" xr:uid="{F72BA0CC-E189-42D3-9669-4C599250A88E}">
      <formula1>"Situação 1,Situação 2,Situação 3"</formula1>
    </dataValidation>
    <dataValidation type="list" allowBlank="1" showInputMessage="1" showErrorMessage="1" sqref="B4:D4" xr:uid="{3FEF35E7-585A-4BFF-8C86-B65C202C5FFF}">
      <formula1>"PPU 1,PPU 2,PPU 3"</formula1>
    </dataValidation>
    <dataValidation type="list" allowBlank="1" showInputMessage="1" showErrorMessage="1" sqref="E3:F3" xr:uid="{55A15811-59CA-401F-8000-C01F01BF1B22}">
      <formula1>"Cenário 1,Cenário 2,Cenário 3"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Síntese</vt:lpstr>
      <vt:lpstr>Renda_Atual</vt:lpstr>
      <vt:lpstr>Renda_Futura</vt:lpstr>
      <vt:lpstr>Cargas_Atual</vt:lpstr>
      <vt:lpstr>Demandas_Atual</vt:lpstr>
      <vt:lpstr>Taxas_Demandas</vt:lpstr>
      <vt:lpstr>Base_Cenarios</vt:lpstr>
      <vt:lpstr>Cenario_B.1.1</vt:lpstr>
      <vt:lpstr>Cenario_B.1.2</vt:lpstr>
      <vt:lpstr>Cenario_B.1.3</vt:lpstr>
      <vt:lpstr>Cenario_B.2.1</vt:lpstr>
      <vt:lpstr>Cenario_B.2.2</vt:lpstr>
      <vt:lpstr>Cenario_B.2.3</vt:lpstr>
      <vt:lpstr>Cenario_B.3.1</vt:lpstr>
      <vt:lpstr>Cenario_B.3.2</vt:lpstr>
      <vt:lpstr>Cenario_B.3.3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Morita</dc:creator>
  <cp:lastModifiedBy>Usuário</cp:lastModifiedBy>
  <dcterms:created xsi:type="dcterms:W3CDTF">2024-04-23T12:17:53Z</dcterms:created>
  <dcterms:modified xsi:type="dcterms:W3CDTF">2024-08-07T02:48:30Z</dcterms:modified>
</cp:coreProperties>
</file>