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Usuário\Downloads\Entrega_Final\Entrega_Final\Cenário futuro\"/>
    </mc:Choice>
  </mc:AlternateContent>
  <xr:revisionPtr revIDLastSave="0" documentId="13_ncr:1_{367D692B-F412-42CD-BF8F-A5C6627EB8B0}" xr6:coauthVersionLast="47" xr6:coauthVersionMax="47" xr10:uidLastSave="{00000000-0000-0000-0000-000000000000}"/>
  <bookViews>
    <workbookView xWindow="-120" yWindow="-120" windowWidth="20730" windowHeight="11160" tabRatio="811" firstSheet="1" activeTab="1" xr2:uid="{ED0D4283-0AF1-430A-A0F4-439A13221F1A}"/>
  </bookViews>
  <sheets>
    <sheet name="Comece aqui" sheetId="22" r:id="rId1"/>
    <sheet name="Síntese" sheetId="23" r:id="rId2"/>
    <sheet name="Renda_Atual" sheetId="1" r:id="rId3"/>
    <sheet name="Renda_Futura" sheetId="21" r:id="rId4"/>
    <sheet name="Demandas_Atual" sheetId="2" r:id="rId5"/>
    <sheet name="Taxas_Demandas" sheetId="19" r:id="rId6"/>
    <sheet name="Base_Cenarios" sheetId="20" r:id="rId7"/>
    <sheet name="Cenario A.1.1" sheetId="3" r:id="rId8"/>
    <sheet name="Cenario A.1.2" sheetId="24" r:id="rId9"/>
    <sheet name="Cenario A.1.3" sheetId="25" r:id="rId10"/>
    <sheet name="Cenario A.2.1" sheetId="26" r:id="rId11"/>
    <sheet name="Cenario A.2.2" sheetId="27" r:id="rId12"/>
    <sheet name="Cenario A.2.3" sheetId="28" r:id="rId13"/>
    <sheet name="Cenario A.3.1" sheetId="29" r:id="rId14"/>
    <sheet name="Cenario A.3.2" sheetId="30" r:id="rId15"/>
    <sheet name="Cenario A.3.3" sheetId="31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28" l="1" a="1"/>
  <c r="N12" i="28" s="1"/>
  <c r="X6" i="20"/>
  <c r="X7" i="20" s="1"/>
  <c r="Y7" i="20" s="1"/>
  <c r="Z7" i="20" s="1"/>
  <c r="Y6" i="20"/>
  <c r="Z6" i="20"/>
  <c r="Z5" i="20"/>
  <c r="Y5" i="20"/>
  <c r="X5" i="20"/>
  <c r="R13" i="31" a="1"/>
  <c r="R13" i="31" s="1"/>
  <c r="J11" i="31" a="1"/>
  <c r="J11" i="31" s="1"/>
  <c r="B9" i="31" a="1"/>
  <c r="B9" i="31" s="1"/>
  <c r="N13" i="30" a="1"/>
  <c r="N13" i="30" s="1"/>
  <c r="J12" i="30" a="1"/>
  <c r="J12" i="30" s="1"/>
  <c r="F11" i="30" a="1"/>
  <c r="F11" i="30" s="1"/>
  <c r="B10" i="30" a="1"/>
  <c r="B10" i="30" s="1"/>
  <c r="N13" i="29" a="1"/>
  <c r="N13" i="29" s="1"/>
  <c r="J12" i="29" a="1"/>
  <c r="J12" i="29" s="1"/>
  <c r="F11" i="29" a="1"/>
  <c r="F11" i="29" s="1"/>
  <c r="B10" i="29" a="1"/>
  <c r="B10" i="29" s="1"/>
  <c r="R14" i="28" a="1"/>
  <c r="R14" i="28" s="1"/>
  <c r="N14" i="28" a="1"/>
  <c r="N14" i="28" s="1"/>
  <c r="J14" i="28" a="1"/>
  <c r="J14" i="28" s="1"/>
  <c r="F14" i="28" a="1"/>
  <c r="F14" i="28" s="1"/>
  <c r="B14" i="28" a="1"/>
  <c r="B14" i="28" s="1"/>
  <c r="R13" i="28" a="1"/>
  <c r="R13" i="28" s="1"/>
  <c r="N13" i="28" a="1"/>
  <c r="N13" i="28" s="1"/>
  <c r="J13" i="28" a="1"/>
  <c r="J13" i="28" s="1"/>
  <c r="F13" i="28" a="1"/>
  <c r="F13" i="28" s="1"/>
  <c r="B13" i="28" a="1"/>
  <c r="B13" i="28" s="1"/>
  <c r="R12" i="28" a="1"/>
  <c r="R12" i="28" s="1"/>
  <c r="J12" i="28" a="1"/>
  <c r="J12" i="28" s="1"/>
  <c r="F12" i="28" a="1"/>
  <c r="F12" i="28" s="1"/>
  <c r="B12" i="28" a="1"/>
  <c r="B12" i="28" s="1"/>
  <c r="R11" i="28" a="1"/>
  <c r="R11" i="28" s="1"/>
  <c r="N11" i="28" a="1"/>
  <c r="N11" i="28" s="1"/>
  <c r="J11" i="28" a="1"/>
  <c r="J11" i="28" s="1"/>
  <c r="F11" i="28" a="1"/>
  <c r="F11" i="28" s="1"/>
  <c r="B11" i="28" a="1"/>
  <c r="B11" i="28" s="1"/>
  <c r="R10" i="28" a="1"/>
  <c r="R10" i="28" s="1"/>
  <c r="N10" i="28" a="1"/>
  <c r="N10" i="28" s="1"/>
  <c r="J10" i="28" a="1"/>
  <c r="J10" i="28" s="1"/>
  <c r="F10" i="28" a="1"/>
  <c r="F10" i="28" s="1"/>
  <c r="B10" i="28" a="1"/>
  <c r="B10" i="28" s="1"/>
  <c r="R9" i="28" a="1"/>
  <c r="R9" i="28" s="1"/>
  <c r="N9" i="28" a="1"/>
  <c r="N9" i="28" s="1"/>
  <c r="J9" i="28" a="1"/>
  <c r="J9" i="28" s="1"/>
  <c r="F9" i="28" a="1"/>
  <c r="F9" i="28" s="1"/>
  <c r="B9" i="28" a="1"/>
  <c r="B9" i="28" s="1"/>
  <c r="S14" i="27" a="1"/>
  <c r="S14" i="27" s="1"/>
  <c r="R14" i="27" a="1"/>
  <c r="R14" i="27" s="1"/>
  <c r="O14" i="27" a="1"/>
  <c r="O14" i="27" s="1"/>
  <c r="N14" i="27" a="1"/>
  <c r="N14" i="27" s="1"/>
  <c r="K14" i="27" a="1"/>
  <c r="K14" i="27" s="1"/>
  <c r="J14" i="27" a="1"/>
  <c r="J14" i="27" s="1"/>
  <c r="G14" i="27" a="1"/>
  <c r="G14" i="27" s="1"/>
  <c r="F14" i="27" a="1"/>
  <c r="F14" i="27" s="1"/>
  <c r="C14" i="27" a="1"/>
  <c r="C14" i="27" s="1"/>
  <c r="B14" i="27" a="1"/>
  <c r="B14" i="27" s="1"/>
  <c r="S13" i="27" a="1"/>
  <c r="S13" i="27" s="1"/>
  <c r="R13" i="27" a="1"/>
  <c r="R13" i="27" s="1"/>
  <c r="O13" i="27" a="1"/>
  <c r="O13" i="27" s="1"/>
  <c r="N13" i="27" a="1"/>
  <c r="N13" i="27" s="1"/>
  <c r="K13" i="27" a="1"/>
  <c r="K13" i="27" s="1"/>
  <c r="J13" i="27" a="1"/>
  <c r="J13" i="27" s="1"/>
  <c r="G13" i="27" a="1"/>
  <c r="G13" i="27" s="1"/>
  <c r="F13" i="27" a="1"/>
  <c r="F13" i="27" s="1"/>
  <c r="C13" i="27" a="1"/>
  <c r="C13" i="27" s="1"/>
  <c r="B13" i="27" a="1"/>
  <c r="B13" i="27" s="1"/>
  <c r="S12" i="27" a="1"/>
  <c r="S12" i="27" s="1"/>
  <c r="R12" i="27" a="1"/>
  <c r="R12" i="27" s="1"/>
  <c r="O12" i="27" a="1"/>
  <c r="O12" i="27" s="1"/>
  <c r="N12" i="27" a="1"/>
  <c r="N12" i="27" s="1"/>
  <c r="K12" i="27" a="1"/>
  <c r="K12" i="27" s="1"/>
  <c r="J12" i="27" a="1"/>
  <c r="J12" i="27" s="1"/>
  <c r="G12" i="27" a="1"/>
  <c r="G12" i="27" s="1"/>
  <c r="F12" i="27" a="1"/>
  <c r="F12" i="27" s="1"/>
  <c r="C12" i="27" a="1"/>
  <c r="C12" i="27" s="1"/>
  <c r="B12" i="27" a="1"/>
  <c r="B12" i="27" s="1"/>
  <c r="S11" i="27" a="1"/>
  <c r="S11" i="27" s="1"/>
  <c r="R11" i="27" a="1"/>
  <c r="R11" i="27" s="1"/>
  <c r="O11" i="27" a="1"/>
  <c r="O11" i="27" s="1"/>
  <c r="N11" i="27" a="1"/>
  <c r="N11" i="27" s="1"/>
  <c r="K11" i="27" a="1"/>
  <c r="K11" i="27" s="1"/>
  <c r="J11" i="27" a="1"/>
  <c r="J11" i="27" s="1"/>
  <c r="G11" i="27" a="1"/>
  <c r="G11" i="27" s="1"/>
  <c r="F11" i="27" a="1"/>
  <c r="F11" i="27" s="1"/>
  <c r="C11" i="27" a="1"/>
  <c r="C11" i="27" s="1"/>
  <c r="B11" i="27" a="1"/>
  <c r="B11" i="27" s="1"/>
  <c r="S10" i="27" a="1"/>
  <c r="S10" i="27" s="1"/>
  <c r="R10" i="27" a="1"/>
  <c r="R10" i="27" s="1"/>
  <c r="O10" i="27" a="1"/>
  <c r="O10" i="27" s="1"/>
  <c r="N10" i="27" a="1"/>
  <c r="N10" i="27" s="1"/>
  <c r="K10" i="27" a="1"/>
  <c r="K10" i="27" s="1"/>
  <c r="J10" i="27" a="1"/>
  <c r="J10" i="27" s="1"/>
  <c r="G10" i="27" a="1"/>
  <c r="G10" i="27" s="1"/>
  <c r="F10" i="27" a="1"/>
  <c r="F10" i="27" s="1"/>
  <c r="C10" i="27" a="1"/>
  <c r="C10" i="27" s="1"/>
  <c r="B10" i="27" a="1"/>
  <c r="B10" i="27" s="1"/>
  <c r="S9" i="27" a="1"/>
  <c r="S9" i="27" s="1"/>
  <c r="R9" i="27" a="1"/>
  <c r="R9" i="27" s="1"/>
  <c r="O9" i="27" a="1"/>
  <c r="O9" i="27" s="1"/>
  <c r="N9" i="27" a="1"/>
  <c r="N9" i="27" s="1"/>
  <c r="K9" i="27" a="1"/>
  <c r="K9" i="27" s="1"/>
  <c r="J9" i="27" a="1"/>
  <c r="J9" i="27" s="1"/>
  <c r="G9" i="27" a="1"/>
  <c r="G9" i="27" s="1"/>
  <c r="F9" i="27" a="1"/>
  <c r="F9" i="27" s="1"/>
  <c r="C9" i="27" a="1"/>
  <c r="C9" i="27" s="1"/>
  <c r="B9" i="27" a="1"/>
  <c r="B9" i="27" s="1"/>
  <c r="S14" i="26" a="1"/>
  <c r="S14" i="26" s="1"/>
  <c r="R14" i="26" a="1"/>
  <c r="R14" i="26" s="1"/>
  <c r="O14" i="26" a="1"/>
  <c r="O14" i="26" s="1"/>
  <c r="N14" i="26" a="1"/>
  <c r="N14" i="26" s="1"/>
  <c r="K14" i="26" a="1"/>
  <c r="K14" i="26" s="1"/>
  <c r="J14" i="26" a="1"/>
  <c r="J14" i="26" s="1"/>
  <c r="G14" i="26" a="1"/>
  <c r="G14" i="26" s="1"/>
  <c r="F14" i="26" a="1"/>
  <c r="F14" i="26" s="1"/>
  <c r="C14" i="26" a="1"/>
  <c r="C14" i="26" s="1"/>
  <c r="B14" i="26" a="1"/>
  <c r="B14" i="26" s="1"/>
  <c r="S13" i="26" a="1"/>
  <c r="S13" i="26" s="1"/>
  <c r="R13" i="26" a="1"/>
  <c r="R13" i="26" s="1"/>
  <c r="O13" i="26" a="1"/>
  <c r="O13" i="26" s="1"/>
  <c r="N13" i="26" a="1"/>
  <c r="N13" i="26" s="1"/>
  <c r="K13" i="26" a="1"/>
  <c r="K13" i="26" s="1"/>
  <c r="J13" i="26" a="1"/>
  <c r="J13" i="26" s="1"/>
  <c r="G13" i="26" a="1"/>
  <c r="G13" i="26" s="1"/>
  <c r="F13" i="26" a="1"/>
  <c r="F13" i="26" s="1"/>
  <c r="C13" i="26" a="1"/>
  <c r="C13" i="26" s="1"/>
  <c r="B13" i="26" a="1"/>
  <c r="B13" i="26" s="1"/>
  <c r="S12" i="26" a="1"/>
  <c r="S12" i="26" s="1"/>
  <c r="R12" i="26" a="1"/>
  <c r="R12" i="26" s="1"/>
  <c r="O12" i="26" a="1"/>
  <c r="O12" i="26" s="1"/>
  <c r="N12" i="26" a="1"/>
  <c r="N12" i="26" s="1"/>
  <c r="K12" i="26" a="1"/>
  <c r="K12" i="26" s="1"/>
  <c r="J12" i="26" a="1"/>
  <c r="J12" i="26" s="1"/>
  <c r="G12" i="26" a="1"/>
  <c r="G12" i="26" s="1"/>
  <c r="F12" i="26" a="1"/>
  <c r="F12" i="26" s="1"/>
  <c r="C12" i="26" a="1"/>
  <c r="C12" i="26" s="1"/>
  <c r="B12" i="26" a="1"/>
  <c r="B12" i="26" s="1"/>
  <c r="S11" i="26" a="1"/>
  <c r="S11" i="26" s="1"/>
  <c r="R11" i="26" a="1"/>
  <c r="R11" i="26" s="1"/>
  <c r="O11" i="26" a="1"/>
  <c r="O11" i="26" s="1"/>
  <c r="N11" i="26" a="1"/>
  <c r="N11" i="26" s="1"/>
  <c r="K11" i="26" a="1"/>
  <c r="K11" i="26" s="1"/>
  <c r="J11" i="26" a="1"/>
  <c r="J11" i="26" s="1"/>
  <c r="G11" i="26" a="1"/>
  <c r="G11" i="26" s="1"/>
  <c r="F11" i="26" a="1"/>
  <c r="F11" i="26" s="1"/>
  <c r="C11" i="26" a="1"/>
  <c r="C11" i="26" s="1"/>
  <c r="B11" i="26" a="1"/>
  <c r="B11" i="26" s="1"/>
  <c r="S10" i="26" a="1"/>
  <c r="S10" i="26" s="1"/>
  <c r="R10" i="26" a="1"/>
  <c r="R10" i="26" s="1"/>
  <c r="O10" i="26" a="1"/>
  <c r="O10" i="26" s="1"/>
  <c r="N10" i="26" a="1"/>
  <c r="N10" i="26" s="1"/>
  <c r="K10" i="26" a="1"/>
  <c r="K10" i="26" s="1"/>
  <c r="J10" i="26" a="1"/>
  <c r="J10" i="26" s="1"/>
  <c r="G10" i="26" a="1"/>
  <c r="G10" i="26" s="1"/>
  <c r="F10" i="26" a="1"/>
  <c r="F10" i="26" s="1"/>
  <c r="C10" i="26" a="1"/>
  <c r="C10" i="26" s="1"/>
  <c r="B10" i="26" a="1"/>
  <c r="B10" i="26" s="1"/>
  <c r="S9" i="26" a="1"/>
  <c r="S9" i="26" s="1"/>
  <c r="R9" i="26" a="1"/>
  <c r="R9" i="26" s="1"/>
  <c r="O9" i="26" a="1"/>
  <c r="O9" i="26" s="1"/>
  <c r="N9" i="26" a="1"/>
  <c r="N9" i="26" s="1"/>
  <c r="K9" i="26" a="1"/>
  <c r="K9" i="26" s="1"/>
  <c r="J9" i="26" a="1"/>
  <c r="J9" i="26" s="1"/>
  <c r="G9" i="26" a="1"/>
  <c r="G9" i="26" s="1"/>
  <c r="F9" i="26" a="1"/>
  <c r="F9" i="26" s="1"/>
  <c r="C9" i="26" a="1"/>
  <c r="C9" i="26" s="1"/>
  <c r="B9" i="26" a="1"/>
  <c r="B9" i="26" s="1"/>
  <c r="R14" i="25" a="1"/>
  <c r="R14" i="25" s="1"/>
  <c r="N14" i="25" a="1"/>
  <c r="N14" i="25" s="1"/>
  <c r="J14" i="25" a="1"/>
  <c r="J14" i="25" s="1"/>
  <c r="F14" i="25" a="1"/>
  <c r="F14" i="25" s="1"/>
  <c r="B14" i="25" a="1"/>
  <c r="B14" i="25" s="1"/>
  <c r="R13" i="25" a="1"/>
  <c r="R13" i="25" s="1"/>
  <c r="N13" i="25" a="1"/>
  <c r="N13" i="25" s="1"/>
  <c r="J13" i="25" a="1"/>
  <c r="J13" i="25" s="1"/>
  <c r="F13" i="25" a="1"/>
  <c r="F13" i="25" s="1"/>
  <c r="B13" i="25" a="1"/>
  <c r="B13" i="25" s="1"/>
  <c r="R12" i="25" a="1"/>
  <c r="R12" i="25" s="1"/>
  <c r="N12" i="25" a="1"/>
  <c r="N12" i="25" s="1"/>
  <c r="J12" i="25" a="1"/>
  <c r="J12" i="25" s="1"/>
  <c r="F12" i="25" a="1"/>
  <c r="F12" i="25" s="1"/>
  <c r="B12" i="25" a="1"/>
  <c r="B12" i="25" s="1"/>
  <c r="R11" i="25" a="1"/>
  <c r="R11" i="25" s="1"/>
  <c r="N11" i="25" a="1"/>
  <c r="N11" i="25" s="1"/>
  <c r="J11" i="25" a="1"/>
  <c r="J11" i="25" s="1"/>
  <c r="F11" i="25" a="1"/>
  <c r="F11" i="25" s="1"/>
  <c r="B11" i="25" a="1"/>
  <c r="B11" i="25" s="1"/>
  <c r="R10" i="25" a="1"/>
  <c r="R10" i="25" s="1"/>
  <c r="N10" i="25" a="1"/>
  <c r="N10" i="25" s="1"/>
  <c r="J10" i="25" a="1"/>
  <c r="J10" i="25" s="1"/>
  <c r="F10" i="25" a="1"/>
  <c r="F10" i="25" s="1"/>
  <c r="B10" i="25" a="1"/>
  <c r="B10" i="25" s="1"/>
  <c r="R9" i="25" a="1"/>
  <c r="R9" i="25" s="1"/>
  <c r="N9" i="25" a="1"/>
  <c r="N9" i="25" s="1"/>
  <c r="J9" i="25" a="1"/>
  <c r="J9" i="25" s="1"/>
  <c r="F9" i="25" a="1"/>
  <c r="F9" i="25" s="1"/>
  <c r="B9" i="25" a="1"/>
  <c r="B9" i="25" s="1"/>
  <c r="S14" i="24" a="1"/>
  <c r="S14" i="24" s="1"/>
  <c r="R14" i="24" a="1"/>
  <c r="R14" i="24" s="1"/>
  <c r="O14" i="24" a="1"/>
  <c r="O14" i="24" s="1"/>
  <c r="N14" i="24" a="1"/>
  <c r="N14" i="24" s="1"/>
  <c r="K14" i="24" a="1"/>
  <c r="K14" i="24" s="1"/>
  <c r="J14" i="24" a="1"/>
  <c r="J14" i="24" s="1"/>
  <c r="G14" i="24" a="1"/>
  <c r="G14" i="24" s="1"/>
  <c r="F14" i="24" a="1"/>
  <c r="F14" i="24" s="1"/>
  <c r="C14" i="24" a="1"/>
  <c r="C14" i="24" s="1"/>
  <c r="B14" i="24" a="1"/>
  <c r="B14" i="24" s="1"/>
  <c r="S13" i="24" a="1"/>
  <c r="S13" i="24" s="1"/>
  <c r="R13" i="24" a="1"/>
  <c r="R13" i="24" s="1"/>
  <c r="O13" i="24" a="1"/>
  <c r="O13" i="24" s="1"/>
  <c r="N13" i="24" a="1"/>
  <c r="N13" i="24" s="1"/>
  <c r="K13" i="24" a="1"/>
  <c r="K13" i="24" s="1"/>
  <c r="J13" i="24" a="1"/>
  <c r="J13" i="24" s="1"/>
  <c r="G13" i="24" a="1"/>
  <c r="G13" i="24" s="1"/>
  <c r="F13" i="24" a="1"/>
  <c r="F13" i="24" s="1"/>
  <c r="C13" i="24" a="1"/>
  <c r="C13" i="24" s="1"/>
  <c r="B13" i="24" a="1"/>
  <c r="B13" i="24" s="1"/>
  <c r="S12" i="24" a="1"/>
  <c r="S12" i="24" s="1"/>
  <c r="R12" i="24" a="1"/>
  <c r="R12" i="24" s="1"/>
  <c r="O12" i="24" a="1"/>
  <c r="O12" i="24" s="1"/>
  <c r="N12" i="24" a="1"/>
  <c r="N12" i="24" s="1"/>
  <c r="K12" i="24" a="1"/>
  <c r="K12" i="24" s="1"/>
  <c r="J12" i="24" a="1"/>
  <c r="J12" i="24" s="1"/>
  <c r="G12" i="24" a="1"/>
  <c r="G12" i="24" s="1"/>
  <c r="F12" i="24" a="1"/>
  <c r="F12" i="24" s="1"/>
  <c r="C12" i="24" a="1"/>
  <c r="C12" i="24" s="1"/>
  <c r="B12" i="24" a="1"/>
  <c r="B12" i="24" s="1"/>
  <c r="S11" i="24" a="1"/>
  <c r="S11" i="24" s="1"/>
  <c r="R11" i="24" a="1"/>
  <c r="R11" i="24" s="1"/>
  <c r="O11" i="24" a="1"/>
  <c r="O11" i="24" s="1"/>
  <c r="N11" i="24" a="1"/>
  <c r="N11" i="24" s="1"/>
  <c r="K11" i="24" a="1"/>
  <c r="K11" i="24" s="1"/>
  <c r="J11" i="24" a="1"/>
  <c r="J11" i="24" s="1"/>
  <c r="G11" i="24" a="1"/>
  <c r="G11" i="24" s="1"/>
  <c r="F11" i="24" a="1"/>
  <c r="F11" i="24" s="1"/>
  <c r="C11" i="24" a="1"/>
  <c r="C11" i="24" s="1"/>
  <c r="B11" i="24" a="1"/>
  <c r="B11" i="24" s="1"/>
  <c r="S10" i="24" a="1"/>
  <c r="S10" i="24" s="1"/>
  <c r="R10" i="24" a="1"/>
  <c r="R10" i="24" s="1"/>
  <c r="O10" i="24" a="1"/>
  <c r="O10" i="24" s="1"/>
  <c r="N10" i="24" a="1"/>
  <c r="N10" i="24" s="1"/>
  <c r="K10" i="24" a="1"/>
  <c r="K10" i="24" s="1"/>
  <c r="J10" i="24" a="1"/>
  <c r="J10" i="24" s="1"/>
  <c r="G10" i="24" a="1"/>
  <c r="G10" i="24" s="1"/>
  <c r="F10" i="24" a="1"/>
  <c r="F10" i="24" s="1"/>
  <c r="C10" i="24" a="1"/>
  <c r="C10" i="24" s="1"/>
  <c r="B10" i="24" a="1"/>
  <c r="B10" i="24" s="1"/>
  <c r="S9" i="24" a="1"/>
  <c r="S9" i="24" s="1"/>
  <c r="R9" i="24" a="1"/>
  <c r="R9" i="24" s="1"/>
  <c r="O9" i="24" a="1"/>
  <c r="O9" i="24" s="1"/>
  <c r="N9" i="24" a="1"/>
  <c r="N9" i="24" s="1"/>
  <c r="K9" i="24" a="1"/>
  <c r="K9" i="24" s="1"/>
  <c r="J9" i="24" a="1"/>
  <c r="J9" i="24" s="1"/>
  <c r="G9" i="24" a="1"/>
  <c r="G9" i="24" s="1"/>
  <c r="F9" i="24" a="1"/>
  <c r="F9" i="24" s="1"/>
  <c r="C9" i="24" a="1"/>
  <c r="C9" i="24" s="1"/>
  <c r="B9" i="24" a="1"/>
  <c r="B9" i="24" s="1"/>
  <c r="S9" i="3" a="1"/>
  <c r="S9" i="3" s="1"/>
  <c r="S10" i="3" a="1"/>
  <c r="S10" i="3" s="1"/>
  <c r="S11" i="3" a="1"/>
  <c r="S11" i="3" s="1"/>
  <c r="S12" i="3" a="1"/>
  <c r="S12" i="3" s="1"/>
  <c r="S13" i="3" a="1"/>
  <c r="S13" i="3" s="1"/>
  <c r="S14" i="3" a="1"/>
  <c r="S14" i="3" s="1"/>
  <c r="R10" i="3" a="1"/>
  <c r="R10" i="3" s="1"/>
  <c r="R11" i="3" a="1"/>
  <c r="R11" i="3" s="1"/>
  <c r="R12" i="3" a="1"/>
  <c r="R12" i="3" s="1"/>
  <c r="R13" i="3" a="1"/>
  <c r="R13" i="3" s="1"/>
  <c r="R14" i="3" a="1"/>
  <c r="R14" i="3" s="1"/>
  <c r="R9" i="3" a="1"/>
  <c r="R9" i="3" s="1"/>
  <c r="O9" i="3" a="1"/>
  <c r="O9" i="3" s="1"/>
  <c r="O10" i="3" a="1"/>
  <c r="O10" i="3" s="1"/>
  <c r="O11" i="3" a="1"/>
  <c r="O11" i="3" s="1"/>
  <c r="O12" i="3" a="1"/>
  <c r="O12" i="3" s="1"/>
  <c r="O13" i="3" a="1"/>
  <c r="O13" i="3" s="1"/>
  <c r="O14" i="3" a="1"/>
  <c r="O14" i="3" s="1"/>
  <c r="N10" i="3" a="1"/>
  <c r="N10" i="3" s="1"/>
  <c r="N11" i="3" a="1"/>
  <c r="N11" i="3" s="1"/>
  <c r="N12" i="3" a="1"/>
  <c r="N12" i="3" s="1"/>
  <c r="N13" i="3" a="1"/>
  <c r="N13" i="3" s="1"/>
  <c r="N14" i="3" a="1"/>
  <c r="N14" i="3" s="1"/>
  <c r="N9" i="3" a="1"/>
  <c r="N9" i="3" s="1"/>
  <c r="K9" i="3" a="1"/>
  <c r="K9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J10" i="3" a="1"/>
  <c r="J10" i="3" s="1"/>
  <c r="J11" i="3" a="1"/>
  <c r="J11" i="3" s="1"/>
  <c r="J12" i="3" a="1"/>
  <c r="J12" i="3" s="1"/>
  <c r="J13" i="3" a="1"/>
  <c r="J13" i="3"/>
  <c r="J14" i="3" a="1"/>
  <c r="J14" i="3" s="1"/>
  <c r="J9" i="3" a="1"/>
  <c r="J9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F10" i="3" a="1"/>
  <c r="F10" i="3" s="1"/>
  <c r="F11" i="3" a="1"/>
  <c r="F11" i="3"/>
  <c r="F12" i="3" a="1"/>
  <c r="F12" i="3" s="1"/>
  <c r="F13" i="3" a="1"/>
  <c r="F13" i="3" s="1"/>
  <c r="F14" i="3" a="1"/>
  <c r="F14" i="3" s="1"/>
  <c r="F9" i="3" a="1"/>
  <c r="F9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/>
  <c r="B10" i="3" a="1"/>
  <c r="B10" i="3" s="1"/>
  <c r="B11" i="3" a="1"/>
  <c r="B11" i="3" s="1"/>
  <c r="B12" i="3" a="1"/>
  <c r="B12" i="3"/>
  <c r="B13" i="3" a="1"/>
  <c r="B13" i="3"/>
  <c r="B14" i="3" a="1"/>
  <c r="B14" i="3" s="1"/>
  <c r="B9" i="3" a="1"/>
  <c r="B9" i="3" s="1"/>
  <c r="P49" i="20"/>
  <c r="R10" i="31" s="1" a="1"/>
  <c r="R10" i="31" s="1"/>
  <c r="P50" i="20"/>
  <c r="R11" i="30" s="1" a="1"/>
  <c r="R11" i="30" s="1"/>
  <c r="P51" i="20"/>
  <c r="R12" i="31" s="1" a="1"/>
  <c r="R12" i="31" s="1"/>
  <c r="P52" i="20"/>
  <c r="R13" i="30" s="1" a="1"/>
  <c r="R13" i="30" s="1"/>
  <c r="P53" i="20"/>
  <c r="R14" i="30" s="1" a="1"/>
  <c r="R14" i="30" s="1"/>
  <c r="P48" i="20"/>
  <c r="R9" i="30" s="1" a="1"/>
  <c r="R9" i="30" s="1"/>
  <c r="P39" i="20"/>
  <c r="N10" i="31" s="1" a="1"/>
  <c r="N10" i="31" s="1"/>
  <c r="P40" i="20"/>
  <c r="N11" i="30" s="1" a="1"/>
  <c r="N11" i="30" s="1"/>
  <c r="P41" i="20"/>
  <c r="N12" i="31" s="1" a="1"/>
  <c r="N12" i="31" s="1"/>
  <c r="P42" i="20"/>
  <c r="N13" i="31" s="1" a="1"/>
  <c r="N13" i="31" s="1"/>
  <c r="P43" i="20"/>
  <c r="N14" i="29" s="1" a="1"/>
  <c r="N14" i="29" s="1"/>
  <c r="P38" i="20"/>
  <c r="N9" i="30" s="1" a="1"/>
  <c r="N9" i="30" s="1"/>
  <c r="P29" i="20"/>
  <c r="J10" i="31" s="1" a="1"/>
  <c r="J10" i="31" s="1"/>
  <c r="P30" i="20"/>
  <c r="J11" i="30" s="1" a="1"/>
  <c r="J11" i="30" s="1"/>
  <c r="P31" i="20"/>
  <c r="J12" i="31" s="1" a="1"/>
  <c r="J12" i="31" s="1"/>
  <c r="P32" i="20"/>
  <c r="J13" i="31" s="1" a="1"/>
  <c r="J13" i="31" s="1"/>
  <c r="P33" i="20"/>
  <c r="J14" i="30" s="1" a="1"/>
  <c r="J14" i="30" s="1"/>
  <c r="P28" i="20"/>
  <c r="J9" i="30" s="1" a="1"/>
  <c r="J9" i="30" s="1"/>
  <c r="P19" i="20"/>
  <c r="F10" i="31" s="1" a="1"/>
  <c r="F10" i="31" s="1"/>
  <c r="P20" i="20"/>
  <c r="F11" i="31" s="1" a="1"/>
  <c r="F11" i="31" s="1"/>
  <c r="P21" i="20"/>
  <c r="F12" i="30" s="1" a="1"/>
  <c r="F12" i="30" s="1"/>
  <c r="P22" i="20"/>
  <c r="F13" i="31" s="1" a="1"/>
  <c r="F13" i="31" s="1"/>
  <c r="P23" i="20"/>
  <c r="F14" i="30" s="1" a="1"/>
  <c r="F14" i="30" s="1"/>
  <c r="P18" i="20"/>
  <c r="F9" i="30" s="1" a="1"/>
  <c r="F9" i="30" s="1"/>
  <c r="P9" i="20"/>
  <c r="B10" i="31" s="1" a="1"/>
  <c r="B10" i="31" s="1"/>
  <c r="P10" i="20"/>
  <c r="B11" i="31" s="1" a="1"/>
  <c r="B11" i="31" s="1"/>
  <c r="P11" i="20"/>
  <c r="B12" i="30" s="1" a="1"/>
  <c r="B12" i="30" s="1"/>
  <c r="P12" i="20"/>
  <c r="B13" i="31" s="1" a="1"/>
  <c r="B13" i="31" s="1"/>
  <c r="P13" i="20"/>
  <c r="B14" i="30" s="1" a="1"/>
  <c r="B14" i="30" s="1"/>
  <c r="P8" i="20"/>
  <c r="B9" i="30" s="1" a="1"/>
  <c r="B9" i="30" s="1"/>
  <c r="I49" i="20"/>
  <c r="I50" i="20"/>
  <c r="I51" i="20"/>
  <c r="I52" i="20"/>
  <c r="I53" i="20"/>
  <c r="I48" i="20"/>
  <c r="I39" i="20"/>
  <c r="I40" i="20"/>
  <c r="I41" i="20"/>
  <c r="I42" i="20"/>
  <c r="I43" i="20"/>
  <c r="I38" i="20"/>
  <c r="I29" i="20"/>
  <c r="I30" i="20"/>
  <c r="I31" i="20"/>
  <c r="I32" i="20"/>
  <c r="I33" i="20"/>
  <c r="I28" i="20"/>
  <c r="I19" i="20"/>
  <c r="I20" i="20"/>
  <c r="I21" i="20"/>
  <c r="I22" i="20"/>
  <c r="I23" i="20"/>
  <c r="I18" i="20"/>
  <c r="B14" i="31" l="1" a="1"/>
  <c r="B14" i="31" s="1"/>
  <c r="B15" i="24"/>
  <c r="B15" i="25"/>
  <c r="B9" i="29" a="1"/>
  <c r="B9" i="29" s="1"/>
  <c r="F10" i="29" a="1"/>
  <c r="F10" i="29" s="1"/>
  <c r="J11" i="29" a="1"/>
  <c r="J11" i="29" s="1"/>
  <c r="N12" i="29" a="1"/>
  <c r="N12" i="29" s="1"/>
  <c r="R13" i="29" a="1"/>
  <c r="R13" i="29" s="1"/>
  <c r="F10" i="30" a="1"/>
  <c r="F10" i="30" s="1"/>
  <c r="N12" i="30" a="1"/>
  <c r="N12" i="30" s="1"/>
  <c r="N15" i="30" s="1"/>
  <c r="J9" i="31" a="1"/>
  <c r="J9" i="31" s="1"/>
  <c r="R11" i="31" a="1"/>
  <c r="R11" i="31" s="1"/>
  <c r="F14" i="31" a="1"/>
  <c r="F14" i="31" s="1"/>
  <c r="R14" i="29" a="1"/>
  <c r="R14" i="29" s="1"/>
  <c r="F9" i="31" a="1"/>
  <c r="F9" i="31" s="1"/>
  <c r="N9" i="31" a="1"/>
  <c r="N9" i="31" s="1"/>
  <c r="B12" i="31" a="1"/>
  <c r="B12" i="31" s="1"/>
  <c r="J14" i="31" a="1"/>
  <c r="J14" i="31" s="1"/>
  <c r="N11" i="31" a="1"/>
  <c r="N11" i="31" s="1"/>
  <c r="F9" i="29" a="1"/>
  <c r="F9" i="29" s="1"/>
  <c r="J10" i="29" a="1"/>
  <c r="J10" i="29" s="1"/>
  <c r="J15" i="29" s="1"/>
  <c r="N11" i="29" a="1"/>
  <c r="N11" i="29" s="1"/>
  <c r="R12" i="29" a="1"/>
  <c r="R12" i="29" s="1"/>
  <c r="B14" i="29" a="1"/>
  <c r="B14" i="29" s="1"/>
  <c r="J10" i="30" a="1"/>
  <c r="J10" i="30" s="1"/>
  <c r="J15" i="30" s="1"/>
  <c r="R12" i="30" a="1"/>
  <c r="R12" i="30" s="1"/>
  <c r="R9" i="31" a="1"/>
  <c r="R9" i="31" s="1"/>
  <c r="F12" i="31" a="1"/>
  <c r="F12" i="31" s="1"/>
  <c r="N14" i="31" a="1"/>
  <c r="N14" i="31" s="1"/>
  <c r="R14" i="31" a="1"/>
  <c r="R14" i="31" s="1"/>
  <c r="J9" i="29" a="1"/>
  <c r="J9" i="29" s="1"/>
  <c r="N10" i="29" a="1"/>
  <c r="N10" i="29" s="1"/>
  <c r="N15" i="29" s="1"/>
  <c r="R11" i="29" a="1"/>
  <c r="R11" i="29" s="1"/>
  <c r="B13" i="29" a="1"/>
  <c r="B13" i="29" s="1"/>
  <c r="F14" i="29" a="1"/>
  <c r="F14" i="29" s="1"/>
  <c r="N10" i="30" a="1"/>
  <c r="N10" i="30" s="1"/>
  <c r="B13" i="30" a="1"/>
  <c r="B13" i="30" s="1"/>
  <c r="N9" i="29" a="1"/>
  <c r="N9" i="29" s="1"/>
  <c r="R10" i="29" a="1"/>
  <c r="R10" i="29" s="1"/>
  <c r="B12" i="29" a="1"/>
  <c r="B12" i="29" s="1"/>
  <c r="F13" i="29" a="1"/>
  <c r="F13" i="29" s="1"/>
  <c r="J14" i="29" a="1"/>
  <c r="J14" i="29" s="1"/>
  <c r="R10" i="30" a="1"/>
  <c r="R10" i="30" s="1"/>
  <c r="F13" i="30" a="1"/>
  <c r="F13" i="30" s="1"/>
  <c r="N14" i="30" a="1"/>
  <c r="N14" i="30" s="1"/>
  <c r="R9" i="29" a="1"/>
  <c r="R9" i="29" s="1"/>
  <c r="R15" i="29" s="1"/>
  <c r="B11" i="29" a="1"/>
  <c r="B11" i="29" s="1"/>
  <c r="F12" i="29" a="1"/>
  <c r="F12" i="29" s="1"/>
  <c r="J13" i="29" a="1"/>
  <c r="J13" i="29" s="1"/>
  <c r="B11" i="30" a="1"/>
  <c r="B11" i="30" s="1"/>
  <c r="B15" i="30" s="1"/>
  <c r="J13" i="30" a="1"/>
  <c r="J13" i="30" s="1"/>
  <c r="R15" i="31"/>
  <c r="R15" i="30"/>
  <c r="B15" i="28"/>
  <c r="J15" i="28"/>
  <c r="R15" i="27"/>
  <c r="B15" i="27"/>
  <c r="J15" i="26"/>
  <c r="B15" i="26"/>
  <c r="J15" i="25"/>
  <c r="R15" i="25"/>
  <c r="J15" i="24"/>
  <c r="R15" i="24"/>
  <c r="L14" i="27" a="1"/>
  <c r="L14" i="27" s="1"/>
  <c r="P13" i="27" a="1"/>
  <c r="P13" i="27" s="1"/>
  <c r="T12" i="27" a="1"/>
  <c r="T12" i="27" s="1"/>
  <c r="D12" i="27" a="1"/>
  <c r="D12" i="27" s="1"/>
  <c r="H11" i="27" a="1"/>
  <c r="H11" i="27" s="1"/>
  <c r="L10" i="27" a="1"/>
  <c r="L10" i="27" s="1"/>
  <c r="P9" i="27" a="1"/>
  <c r="P9" i="27" s="1"/>
  <c r="P13" i="24" a="1"/>
  <c r="P13" i="24" s="1"/>
  <c r="D12" i="24" a="1"/>
  <c r="D12" i="24" s="1"/>
  <c r="L10" i="24" a="1"/>
  <c r="L10" i="24" s="1"/>
  <c r="T13" i="24" a="1"/>
  <c r="T13" i="24" s="1"/>
  <c r="H12" i="27" a="1"/>
  <c r="H12" i="27" s="1"/>
  <c r="L9" i="24" a="1"/>
  <c r="L9" i="24" s="1"/>
  <c r="D13" i="27" a="1"/>
  <c r="D13" i="27" s="1"/>
  <c r="L11" i="24" a="1"/>
  <c r="L11" i="24" s="1"/>
  <c r="H14" i="27" a="1"/>
  <c r="H14" i="27" s="1"/>
  <c r="L13" i="27" a="1"/>
  <c r="L13" i="27" s="1"/>
  <c r="P12" i="27" a="1"/>
  <c r="P12" i="27" s="1"/>
  <c r="T11" i="27" a="1"/>
  <c r="T11" i="27" s="1"/>
  <c r="D11" i="27" a="1"/>
  <c r="D11" i="27" s="1"/>
  <c r="H10" i="27" a="1"/>
  <c r="H10" i="27" s="1"/>
  <c r="L9" i="27" a="1"/>
  <c r="L9" i="27" s="1"/>
  <c r="H14" i="24" a="1"/>
  <c r="H14" i="24" s="1"/>
  <c r="L13" i="24" a="1"/>
  <c r="L13" i="24" s="1"/>
  <c r="P12" i="24" a="1"/>
  <c r="P12" i="24" s="1"/>
  <c r="T11" i="24" a="1"/>
  <c r="T11" i="24" s="1"/>
  <c r="D11" i="24" a="1"/>
  <c r="D11" i="24" s="1"/>
  <c r="H10" i="24" a="1"/>
  <c r="H10" i="24" s="1"/>
  <c r="P10" i="27" a="1"/>
  <c r="P10" i="27" s="1"/>
  <c r="T9" i="24" a="1"/>
  <c r="T9" i="24" s="1"/>
  <c r="D13" i="24" a="1"/>
  <c r="D13" i="24" s="1"/>
  <c r="D14" i="24" a="1"/>
  <c r="D14" i="24" s="1"/>
  <c r="L12" i="24" a="1"/>
  <c r="L12" i="24" s="1"/>
  <c r="T10" i="24" a="1"/>
  <c r="T10" i="24" s="1"/>
  <c r="H9" i="24" a="1"/>
  <c r="H9" i="24" s="1"/>
  <c r="D9" i="27" a="1"/>
  <c r="D9" i="27" s="1"/>
  <c r="T14" i="27" a="1"/>
  <c r="T14" i="27" s="1"/>
  <c r="D14" i="27" a="1"/>
  <c r="D14" i="27" s="1"/>
  <c r="H13" i="27" a="1"/>
  <c r="H13" i="27" s="1"/>
  <c r="L12" i="27" a="1"/>
  <c r="L12" i="27" s="1"/>
  <c r="P11" i="27" a="1"/>
  <c r="P11" i="27" s="1"/>
  <c r="T10" i="27" a="1"/>
  <c r="T10" i="27" s="1"/>
  <c r="D10" i="27" a="1"/>
  <c r="D10" i="27" s="1"/>
  <c r="H9" i="27" a="1"/>
  <c r="H9" i="27" s="1"/>
  <c r="T14" i="24" a="1"/>
  <c r="T14" i="24" s="1"/>
  <c r="H13" i="24" a="1"/>
  <c r="H13" i="24" s="1"/>
  <c r="P11" i="24" a="1"/>
  <c r="P11" i="24" s="1"/>
  <c r="D10" i="24" a="1"/>
  <c r="D10" i="24" s="1"/>
  <c r="P14" i="24" a="1"/>
  <c r="P14" i="24" s="1"/>
  <c r="L11" i="27" a="1"/>
  <c r="L11" i="27" s="1"/>
  <c r="D9" i="24" a="1"/>
  <c r="D9" i="24" s="1"/>
  <c r="P14" i="27" a="1"/>
  <c r="P14" i="27" s="1"/>
  <c r="T9" i="27" a="1"/>
  <c r="T9" i="27" s="1"/>
  <c r="H12" i="24" a="1"/>
  <c r="H12" i="24" s="1"/>
  <c r="L14" i="24" a="1"/>
  <c r="L14" i="24" s="1"/>
  <c r="T12" i="24" a="1"/>
  <c r="T12" i="24" s="1"/>
  <c r="H11" i="24" a="1"/>
  <c r="H11" i="24" s="1"/>
  <c r="P9" i="24" a="1"/>
  <c r="P9" i="24" s="1"/>
  <c r="T13" i="27" a="1"/>
  <c r="T13" i="27" s="1"/>
  <c r="P10" i="24" a="1"/>
  <c r="P10" i="24" s="1"/>
  <c r="K15" i="26"/>
  <c r="K15" i="27"/>
  <c r="O11" i="25" a="1"/>
  <c r="O11" i="25" s="1"/>
  <c r="S9" i="25" a="1"/>
  <c r="S9" i="25" s="1"/>
  <c r="C11" i="25" a="1"/>
  <c r="C11" i="25" s="1"/>
  <c r="O14" i="28" a="1"/>
  <c r="O14" i="28" s="1"/>
  <c r="C14" i="28" a="1"/>
  <c r="C14" i="28" s="1"/>
  <c r="K13" i="28" a="1"/>
  <c r="K13" i="28" s="1"/>
  <c r="S12" i="28" a="1"/>
  <c r="S12" i="28" s="1"/>
  <c r="G12" i="28" a="1"/>
  <c r="G12" i="28" s="1"/>
  <c r="O11" i="28" a="1"/>
  <c r="O11" i="28" s="1"/>
  <c r="C11" i="28" a="1"/>
  <c r="C11" i="28" s="1"/>
  <c r="K10" i="28" a="1"/>
  <c r="K10" i="28" s="1"/>
  <c r="S9" i="28" a="1"/>
  <c r="S9" i="28" s="1"/>
  <c r="G9" i="28" a="1"/>
  <c r="G9" i="28" s="1"/>
  <c r="O14" i="25" a="1"/>
  <c r="O14" i="25" s="1"/>
  <c r="C14" i="25" a="1"/>
  <c r="C14" i="25" s="1"/>
  <c r="K13" i="25" a="1"/>
  <c r="K13" i="25" s="1"/>
  <c r="S12" i="25" a="1"/>
  <c r="S12" i="25" s="1"/>
  <c r="G12" i="25" a="1"/>
  <c r="G12" i="25" s="1"/>
  <c r="K10" i="25" a="1"/>
  <c r="K10" i="25" s="1"/>
  <c r="G9" i="25" a="1"/>
  <c r="G9" i="25" s="1"/>
  <c r="C9" i="25" a="1"/>
  <c r="C9" i="25" s="1"/>
  <c r="O10" i="28" a="1"/>
  <c r="O10" i="28" s="1"/>
  <c r="O10" i="25" a="1"/>
  <c r="O10" i="25" s="1"/>
  <c r="C13" i="28" a="1"/>
  <c r="C13" i="28" s="1"/>
  <c r="S14" i="25" a="1"/>
  <c r="S14" i="25" s="1"/>
  <c r="G11" i="25" a="1"/>
  <c r="G11" i="25" s="1"/>
  <c r="G10" i="25" a="1"/>
  <c r="G10" i="25" s="1"/>
  <c r="S14" i="28" a="1"/>
  <c r="S14" i="28" s="1"/>
  <c r="G11" i="28" a="1"/>
  <c r="G11" i="28" s="1"/>
  <c r="C13" i="25" a="1"/>
  <c r="C13" i="25" s="1"/>
  <c r="K9" i="25" a="1"/>
  <c r="K9" i="25" s="1"/>
  <c r="K14" i="28" a="1"/>
  <c r="K14" i="28" s="1"/>
  <c r="S13" i="28" a="1"/>
  <c r="S13" i="28" s="1"/>
  <c r="G13" i="28" a="1"/>
  <c r="G13" i="28" s="1"/>
  <c r="O12" i="28" a="1"/>
  <c r="O12" i="28" s="1"/>
  <c r="C12" i="28" a="1"/>
  <c r="C12" i="28" s="1"/>
  <c r="K11" i="28" a="1"/>
  <c r="K11" i="28" s="1"/>
  <c r="S10" i="28" a="1"/>
  <c r="S10" i="28" s="1"/>
  <c r="G10" i="28" a="1"/>
  <c r="G10" i="28" s="1"/>
  <c r="O9" i="28" a="1"/>
  <c r="O9" i="28" s="1"/>
  <c r="C9" i="28" a="1"/>
  <c r="C9" i="28" s="1"/>
  <c r="K14" i="25" a="1"/>
  <c r="K14" i="25" s="1"/>
  <c r="S13" i="25" a="1"/>
  <c r="S13" i="25" s="1"/>
  <c r="G13" i="25" a="1"/>
  <c r="G13" i="25" s="1"/>
  <c r="O12" i="25" a="1"/>
  <c r="O12" i="25" s="1"/>
  <c r="C12" i="25" a="1"/>
  <c r="C12" i="25" s="1"/>
  <c r="K11" i="25" a="1"/>
  <c r="K11" i="25" s="1"/>
  <c r="S10" i="25" a="1"/>
  <c r="S10" i="25" s="1"/>
  <c r="O9" i="25" a="1"/>
  <c r="O9" i="25" s="1"/>
  <c r="O13" i="28" a="1"/>
  <c r="O13" i="28" s="1"/>
  <c r="K9" i="28" a="1"/>
  <c r="K9" i="28" s="1"/>
  <c r="K12" i="25" a="1"/>
  <c r="K12" i="25" s="1"/>
  <c r="K12" i="28" a="1"/>
  <c r="K12" i="28" s="1"/>
  <c r="G14" i="25" a="1"/>
  <c r="G14" i="25" s="1"/>
  <c r="C10" i="25" a="1"/>
  <c r="C10" i="25" s="1"/>
  <c r="S11" i="28" a="1"/>
  <c r="S11" i="28" s="1"/>
  <c r="S11" i="25" a="1"/>
  <c r="S11" i="25" s="1"/>
  <c r="G14" i="28" a="1"/>
  <c r="G14" i="28" s="1"/>
  <c r="C10" i="28" a="1"/>
  <c r="C10" i="28" s="1"/>
  <c r="O13" i="25" a="1"/>
  <c r="O13" i="25" s="1"/>
  <c r="Q14" i="27" a="1"/>
  <c r="Q14" i="27" s="1"/>
  <c r="E14" i="27" a="1"/>
  <c r="E14" i="27" s="1"/>
  <c r="M13" i="27" a="1"/>
  <c r="M13" i="27" s="1"/>
  <c r="U12" i="27" a="1"/>
  <c r="U12" i="27" s="1"/>
  <c r="I12" i="27" a="1"/>
  <c r="I12" i="27" s="1"/>
  <c r="Q11" i="27" a="1"/>
  <c r="Q11" i="27" s="1"/>
  <c r="E11" i="27" a="1"/>
  <c r="E11" i="27" s="1"/>
  <c r="M10" i="27" a="1"/>
  <c r="M10" i="27" s="1"/>
  <c r="U9" i="27" a="1"/>
  <c r="U9" i="27" s="1"/>
  <c r="I9" i="27" a="1"/>
  <c r="I9" i="27" s="1"/>
  <c r="Q14" i="24" a="1"/>
  <c r="Q14" i="24" s="1"/>
  <c r="E14" i="24" a="1"/>
  <c r="E14" i="24" s="1"/>
  <c r="M13" i="24" a="1"/>
  <c r="M13" i="24" s="1"/>
  <c r="U12" i="24" a="1"/>
  <c r="U12" i="24" s="1"/>
  <c r="I12" i="24" a="1"/>
  <c r="I12" i="24" s="1"/>
  <c r="Q11" i="24" a="1"/>
  <c r="Q11" i="24" s="1"/>
  <c r="E11" i="24" a="1"/>
  <c r="E11" i="24" s="1"/>
  <c r="M10" i="24" a="1"/>
  <c r="M10" i="24" s="1"/>
  <c r="U9" i="24" a="1"/>
  <c r="U9" i="24" s="1"/>
  <c r="I9" i="24" a="1"/>
  <c r="I9" i="24" s="1"/>
  <c r="U13" i="27" a="1"/>
  <c r="U13" i="27" s="1"/>
  <c r="Q12" i="27" a="1"/>
  <c r="Q12" i="27" s="1"/>
  <c r="M11" i="27" a="1"/>
  <c r="M11" i="27" s="1"/>
  <c r="U10" i="27" a="1"/>
  <c r="U10" i="27" s="1"/>
  <c r="Q9" i="27" a="1"/>
  <c r="Q9" i="27" s="1"/>
  <c r="M14" i="24" a="1"/>
  <c r="M14" i="24" s="1"/>
  <c r="I13" i="24" a="1"/>
  <c r="I13" i="24" s="1"/>
  <c r="E12" i="24" a="1"/>
  <c r="E12" i="24" s="1"/>
  <c r="U10" i="24" a="1"/>
  <c r="U10" i="24" s="1"/>
  <c r="Q9" i="24" a="1"/>
  <c r="Q9" i="24" s="1"/>
  <c r="E9" i="24" a="1"/>
  <c r="E9" i="24" s="1"/>
  <c r="M14" i="27" a="1"/>
  <c r="M14" i="27" s="1"/>
  <c r="I13" i="27" a="1"/>
  <c r="I13" i="27" s="1"/>
  <c r="E12" i="27" a="1"/>
  <c r="E12" i="27" s="1"/>
  <c r="I10" i="27" a="1"/>
  <c r="I10" i="27" s="1"/>
  <c r="E9" i="27" a="1"/>
  <c r="E9" i="27" s="1"/>
  <c r="U13" i="24" a="1"/>
  <c r="U13" i="24" s="1"/>
  <c r="Q12" i="24" a="1"/>
  <c r="Q12" i="24" s="1"/>
  <c r="M11" i="24" a="1"/>
  <c r="M11" i="24" s="1"/>
  <c r="I10" i="24" a="1"/>
  <c r="I10" i="24" s="1"/>
  <c r="U14" i="27" a="1"/>
  <c r="U14" i="27" s="1"/>
  <c r="Q13" i="27" a="1"/>
  <c r="Q13" i="27" s="1"/>
  <c r="M12" i="27" a="1"/>
  <c r="M12" i="27" s="1"/>
  <c r="I11" i="27" a="1"/>
  <c r="I11" i="27" s="1"/>
  <c r="E10" i="27" a="1"/>
  <c r="E10" i="27" s="1"/>
  <c r="I14" i="24" a="1"/>
  <c r="I14" i="24" s="1"/>
  <c r="Q13" i="24" a="1"/>
  <c r="Q13" i="24" s="1"/>
  <c r="M12" i="24" a="1"/>
  <c r="M12" i="24" s="1"/>
  <c r="I11" i="24" a="1"/>
  <c r="I11" i="24" s="1"/>
  <c r="E10" i="24" a="1"/>
  <c r="E10" i="24" s="1"/>
  <c r="I14" i="27" a="1"/>
  <c r="I14" i="27" s="1"/>
  <c r="E13" i="27" a="1"/>
  <c r="E13" i="27" s="1"/>
  <c r="U11" i="27" a="1"/>
  <c r="U11" i="27" s="1"/>
  <c r="Q10" i="27" a="1"/>
  <c r="Q10" i="27" s="1"/>
  <c r="M9" i="27" a="1"/>
  <c r="M9" i="27" s="1"/>
  <c r="U14" i="24" a="1"/>
  <c r="U14" i="24" s="1"/>
  <c r="E13" i="24" a="1"/>
  <c r="E13" i="24" s="1"/>
  <c r="U11" i="24" a="1"/>
  <c r="U11" i="24" s="1"/>
  <c r="Q10" i="24" a="1"/>
  <c r="Q10" i="24" s="1"/>
  <c r="M9" i="24" a="1"/>
  <c r="M9" i="24" s="1"/>
  <c r="K15" i="24"/>
  <c r="C15" i="26"/>
  <c r="C15" i="27"/>
  <c r="C15" i="24"/>
  <c r="S15" i="24"/>
  <c r="S15" i="26"/>
  <c r="S15" i="27"/>
  <c r="B15" i="31"/>
  <c r="F15" i="31"/>
  <c r="N15" i="31"/>
  <c r="F15" i="30"/>
  <c r="F15" i="29"/>
  <c r="F15" i="28"/>
  <c r="N15" i="28"/>
  <c r="R15" i="28"/>
  <c r="F15" i="27"/>
  <c r="N15" i="27"/>
  <c r="G15" i="27"/>
  <c r="O15" i="27"/>
  <c r="J15" i="27"/>
  <c r="F15" i="26"/>
  <c r="N15" i="26"/>
  <c r="R15" i="26"/>
  <c r="G15" i="26"/>
  <c r="O15" i="26"/>
  <c r="F15" i="25"/>
  <c r="N15" i="25"/>
  <c r="F15" i="24"/>
  <c r="N15" i="24"/>
  <c r="G15" i="24"/>
  <c r="O15" i="24"/>
  <c r="J15" i="31" l="1"/>
  <c r="B15" i="29"/>
  <c r="H15" i="24"/>
  <c r="T15" i="27"/>
  <c r="P15" i="24"/>
  <c r="L15" i="24"/>
  <c r="C15" i="25"/>
  <c r="O15" i="28"/>
  <c r="G15" i="25"/>
  <c r="I15" i="27"/>
  <c r="L15" i="27"/>
  <c r="H15" i="27"/>
  <c r="T15" i="24"/>
  <c r="P15" i="27"/>
  <c r="I15" i="24"/>
  <c r="D15" i="24"/>
  <c r="D15" i="27"/>
  <c r="E15" i="24"/>
  <c r="G15" i="28"/>
  <c r="Q15" i="24"/>
  <c r="M15" i="27"/>
  <c r="C15" i="28"/>
  <c r="U15" i="27"/>
  <c r="O15" i="25"/>
  <c r="M15" i="24"/>
  <c r="U15" i="24"/>
  <c r="S15" i="25"/>
  <c r="S15" i="28"/>
  <c r="Q15" i="27"/>
  <c r="T12" i="25" a="1"/>
  <c r="T12" i="25" s="1"/>
  <c r="D11" i="25" a="1"/>
  <c r="D11" i="25" s="1"/>
  <c r="T9" i="25" a="1"/>
  <c r="T9" i="25" s="1"/>
  <c r="P14" i="28" a="1"/>
  <c r="P14" i="28" s="1"/>
  <c r="D14" i="28" a="1"/>
  <c r="D14" i="28" s="1"/>
  <c r="L13" i="28" a="1"/>
  <c r="L13" i="28" s="1"/>
  <c r="T12" i="28" a="1"/>
  <c r="T12" i="28" s="1"/>
  <c r="H12" i="28" a="1"/>
  <c r="H12" i="28" s="1"/>
  <c r="P11" i="28" a="1"/>
  <c r="P11" i="28" s="1"/>
  <c r="D11" i="28" a="1"/>
  <c r="D11" i="28" s="1"/>
  <c r="L10" i="28" a="1"/>
  <c r="L10" i="28" s="1"/>
  <c r="T9" i="28" a="1"/>
  <c r="T9" i="28" s="1"/>
  <c r="H9" i="28" a="1"/>
  <c r="H9" i="28" s="1"/>
  <c r="P14" i="25" a="1"/>
  <c r="P14" i="25" s="1"/>
  <c r="D14" i="25" a="1"/>
  <c r="D14" i="25" s="1"/>
  <c r="L13" i="25" a="1"/>
  <c r="L13" i="25" s="1"/>
  <c r="H12" i="25" a="1"/>
  <c r="H12" i="25" s="1"/>
  <c r="P11" i="25" a="1"/>
  <c r="P11" i="25" s="1"/>
  <c r="L10" i="25" a="1"/>
  <c r="L10" i="25" s="1"/>
  <c r="H9" i="25" a="1"/>
  <c r="H9" i="25" s="1"/>
  <c r="L14" i="28" a="1"/>
  <c r="L14" i="28" s="1"/>
  <c r="T13" i="28" a="1"/>
  <c r="T13" i="28" s="1"/>
  <c r="H13" i="28" a="1"/>
  <c r="H13" i="28" s="1"/>
  <c r="P12" i="28" a="1"/>
  <c r="P12" i="28" s="1"/>
  <c r="D12" i="28" a="1"/>
  <c r="D12" i="28" s="1"/>
  <c r="L11" i="28" a="1"/>
  <c r="L11" i="28" s="1"/>
  <c r="T10" i="28" a="1"/>
  <c r="T10" i="28" s="1"/>
  <c r="H10" i="28" a="1"/>
  <c r="H10" i="28" s="1"/>
  <c r="P9" i="28" a="1"/>
  <c r="P9" i="28" s="1"/>
  <c r="D9" i="28" a="1"/>
  <c r="D9" i="28" s="1"/>
  <c r="L14" i="25" a="1"/>
  <c r="L14" i="25" s="1"/>
  <c r="T13" i="25" a="1"/>
  <c r="T13" i="25" s="1"/>
  <c r="H13" i="25" a="1"/>
  <c r="H13" i="25" s="1"/>
  <c r="P12" i="25" a="1"/>
  <c r="P12" i="25" s="1"/>
  <c r="D12" i="25" a="1"/>
  <c r="D12" i="25" s="1"/>
  <c r="L11" i="25" a="1"/>
  <c r="L11" i="25" s="1"/>
  <c r="T10" i="25" a="1"/>
  <c r="T10" i="25" s="1"/>
  <c r="H10" i="25" a="1"/>
  <c r="H10" i="25" s="1"/>
  <c r="P9" i="25" a="1"/>
  <c r="P9" i="25" s="1"/>
  <c r="D9" i="25" a="1"/>
  <c r="D9" i="25" s="1"/>
  <c r="T14" i="28" a="1"/>
  <c r="T14" i="28" s="1"/>
  <c r="H14" i="28" a="1"/>
  <c r="H14" i="28" s="1"/>
  <c r="P13" i="28" a="1"/>
  <c r="P13" i="28" s="1"/>
  <c r="D13" i="28" a="1"/>
  <c r="D13" i="28" s="1"/>
  <c r="L12" i="28" a="1"/>
  <c r="L12" i="28" s="1"/>
  <c r="T11" i="28" a="1"/>
  <c r="T11" i="28" s="1"/>
  <c r="H11" i="28" a="1"/>
  <c r="H11" i="28" s="1"/>
  <c r="P10" i="28" a="1"/>
  <c r="P10" i="28" s="1"/>
  <c r="D10" i="28" a="1"/>
  <c r="D10" i="28" s="1"/>
  <c r="L9" i="28" a="1"/>
  <c r="L9" i="28" s="1"/>
  <c r="T14" i="25" a="1"/>
  <c r="T14" i="25" s="1"/>
  <c r="H14" i="25" a="1"/>
  <c r="H14" i="25" s="1"/>
  <c r="P13" i="25" a="1"/>
  <c r="P13" i="25" s="1"/>
  <c r="D13" i="25" a="1"/>
  <c r="D13" i="25" s="1"/>
  <c r="L12" i="25" a="1"/>
  <c r="L12" i="25" s="1"/>
  <c r="T11" i="25" a="1"/>
  <c r="T11" i="25" s="1"/>
  <c r="H11" i="25" a="1"/>
  <c r="H11" i="25" s="1"/>
  <c r="P10" i="25" a="1"/>
  <c r="P10" i="25" s="1"/>
  <c r="D10" i="25" a="1"/>
  <c r="D10" i="25" s="1"/>
  <c r="L9" i="25" a="1"/>
  <c r="L9" i="25" s="1"/>
  <c r="K15" i="25"/>
  <c r="E15" i="27"/>
  <c r="K15" i="28"/>
  <c r="I9" i="20"/>
  <c r="I10" i="20"/>
  <c r="J10" i="20" s="1"/>
  <c r="K10" i="20" s="1"/>
  <c r="L10" i="20" s="1"/>
  <c r="I11" i="20"/>
  <c r="I12" i="20"/>
  <c r="I13" i="20"/>
  <c r="I8" i="20"/>
  <c r="J8" i="20" s="1"/>
  <c r="K8" i="20" s="1"/>
  <c r="L8" i="20" s="1"/>
  <c r="J9" i="20"/>
  <c r="K9" i="20" s="1"/>
  <c r="L9" i="20" s="1"/>
  <c r="B49" i="20"/>
  <c r="B50" i="20"/>
  <c r="B51" i="20"/>
  <c r="B52" i="20"/>
  <c r="B53" i="20"/>
  <c r="B48" i="20"/>
  <c r="B39" i="20"/>
  <c r="B40" i="20"/>
  <c r="B41" i="20"/>
  <c r="B42" i="20"/>
  <c r="B43" i="20"/>
  <c r="B38" i="20"/>
  <c r="B29" i="20"/>
  <c r="B30" i="20"/>
  <c r="B31" i="20"/>
  <c r="B32" i="20"/>
  <c r="B33" i="20"/>
  <c r="B28" i="20"/>
  <c r="B19" i="20"/>
  <c r="B20" i="20"/>
  <c r="B21" i="20"/>
  <c r="B22" i="20"/>
  <c r="B23" i="20"/>
  <c r="B18" i="20"/>
  <c r="S7" i="21"/>
  <c r="T7" i="21" s="1"/>
  <c r="U7" i="21" s="1"/>
  <c r="S8" i="21"/>
  <c r="T8" i="21" s="1"/>
  <c r="U8" i="21" s="1"/>
  <c r="S9" i="21"/>
  <c r="T9" i="21"/>
  <c r="U9" i="21" s="1"/>
  <c r="S10" i="21"/>
  <c r="T10" i="21" s="1"/>
  <c r="U10" i="21" s="1"/>
  <c r="S11" i="21"/>
  <c r="T11" i="21"/>
  <c r="U11" i="21" s="1"/>
  <c r="S6" i="21"/>
  <c r="T6" i="21" s="1"/>
  <c r="U6" i="21" s="1"/>
  <c r="R7" i="21"/>
  <c r="R8" i="21"/>
  <c r="R9" i="21"/>
  <c r="R10" i="21"/>
  <c r="R11" i="21"/>
  <c r="R6" i="21"/>
  <c r="P10" i="21"/>
  <c r="Q10" i="21"/>
  <c r="P11" i="21"/>
  <c r="Q11" i="21" s="1"/>
  <c r="O7" i="21"/>
  <c r="P7" i="21" s="1"/>
  <c r="Q7" i="21" s="1"/>
  <c r="O8" i="21"/>
  <c r="P8" i="21" s="1"/>
  <c r="Q8" i="21" s="1"/>
  <c r="O9" i="21"/>
  <c r="P9" i="21" s="1"/>
  <c r="Q9" i="21" s="1"/>
  <c r="O10" i="21"/>
  <c r="O11" i="21"/>
  <c r="O6" i="21"/>
  <c r="P6" i="21" s="1"/>
  <c r="Q6" i="21" s="1"/>
  <c r="N7" i="21"/>
  <c r="N8" i="21"/>
  <c r="N9" i="21"/>
  <c r="N10" i="21"/>
  <c r="N11" i="21"/>
  <c r="N6" i="21"/>
  <c r="K7" i="21"/>
  <c r="L7" i="21" s="1"/>
  <c r="M7" i="21" s="1"/>
  <c r="K8" i="21"/>
  <c r="L8" i="21" s="1"/>
  <c r="M8" i="21" s="1"/>
  <c r="K9" i="21"/>
  <c r="L9" i="21" s="1"/>
  <c r="M9" i="21" s="1"/>
  <c r="K10" i="21"/>
  <c r="L10" i="21"/>
  <c r="M10" i="21"/>
  <c r="K11" i="21"/>
  <c r="L11" i="21" s="1"/>
  <c r="M11" i="21" s="1"/>
  <c r="K6" i="21"/>
  <c r="L6" i="21" s="1"/>
  <c r="M6" i="21" s="1"/>
  <c r="J7" i="21"/>
  <c r="J8" i="21"/>
  <c r="J9" i="21"/>
  <c r="J10" i="21"/>
  <c r="J11" i="21"/>
  <c r="J6" i="21"/>
  <c r="G7" i="21"/>
  <c r="H7" i="21" s="1"/>
  <c r="I7" i="21" s="1"/>
  <c r="G8" i="21"/>
  <c r="H8" i="21" s="1"/>
  <c r="I8" i="21" s="1"/>
  <c r="G9" i="21"/>
  <c r="H9" i="21" s="1"/>
  <c r="I9" i="21" s="1"/>
  <c r="G10" i="21"/>
  <c r="H10" i="21" s="1"/>
  <c r="I10" i="21" s="1"/>
  <c r="G11" i="21"/>
  <c r="H11" i="21" s="1"/>
  <c r="I11" i="21" s="1"/>
  <c r="G6" i="21"/>
  <c r="H6" i="21" s="1"/>
  <c r="I6" i="21" s="1"/>
  <c r="C6" i="21"/>
  <c r="D6" i="21" s="1"/>
  <c r="E6" i="21" s="1"/>
  <c r="F7" i="21"/>
  <c r="F8" i="21"/>
  <c r="F9" i="21"/>
  <c r="F10" i="21"/>
  <c r="F11" i="21"/>
  <c r="F6" i="21"/>
  <c r="D7" i="21"/>
  <c r="E7" i="21" s="1"/>
  <c r="D8" i="21"/>
  <c r="E8" i="21" s="1"/>
  <c r="C7" i="21"/>
  <c r="C8" i="21"/>
  <c r="C9" i="21"/>
  <c r="D9" i="21" s="1"/>
  <c r="E9" i="21" s="1"/>
  <c r="C11" i="21"/>
  <c r="D11" i="21" s="1"/>
  <c r="E11" i="21" s="1"/>
  <c r="B7" i="21"/>
  <c r="B8" i="21"/>
  <c r="B9" i="21"/>
  <c r="B11" i="21"/>
  <c r="B6" i="21"/>
  <c r="H15" i="28" l="1"/>
  <c r="T15" i="28"/>
  <c r="L15" i="25"/>
  <c r="Q14" i="28" a="1"/>
  <c r="Q14" i="28" s="1"/>
  <c r="E14" i="28" a="1"/>
  <c r="E14" i="28" s="1"/>
  <c r="M13" i="28" a="1"/>
  <c r="M13" i="28" s="1"/>
  <c r="U12" i="28" a="1"/>
  <c r="U12" i="28" s="1"/>
  <c r="I12" i="28" a="1"/>
  <c r="I12" i="28" s="1"/>
  <c r="Q11" i="28" a="1"/>
  <c r="Q11" i="28" s="1"/>
  <c r="E11" i="28" a="1"/>
  <c r="E11" i="28" s="1"/>
  <c r="M10" i="28" a="1"/>
  <c r="M10" i="28" s="1"/>
  <c r="U9" i="28" a="1"/>
  <c r="U9" i="28" s="1"/>
  <c r="I9" i="28" a="1"/>
  <c r="I9" i="28" s="1"/>
  <c r="Q14" i="25" a="1"/>
  <c r="Q14" i="25" s="1"/>
  <c r="E14" i="25" a="1"/>
  <c r="E14" i="25" s="1"/>
  <c r="M13" i="25" a="1"/>
  <c r="M13" i="25" s="1"/>
  <c r="U12" i="25" a="1"/>
  <c r="U12" i="25" s="1"/>
  <c r="I12" i="25" a="1"/>
  <c r="I12" i="25" s="1"/>
  <c r="Q11" i="25" a="1"/>
  <c r="Q11" i="25" s="1"/>
  <c r="E11" i="25" a="1"/>
  <c r="E11" i="25" s="1"/>
  <c r="M10" i="25" a="1"/>
  <c r="M10" i="25" s="1"/>
  <c r="U9" i="25" a="1"/>
  <c r="U9" i="25" s="1"/>
  <c r="I9" i="25" a="1"/>
  <c r="I9" i="25" s="1"/>
  <c r="M14" i="28" a="1"/>
  <c r="M14" i="28" s="1"/>
  <c r="I13" i="28" a="1"/>
  <c r="I13" i="28" s="1"/>
  <c r="E12" i="28" a="1"/>
  <c r="E12" i="28" s="1"/>
  <c r="U10" i="28" a="1"/>
  <c r="U10" i="28" s="1"/>
  <c r="I10" i="28" a="1"/>
  <c r="I10" i="28" s="1"/>
  <c r="E9" i="28" a="1"/>
  <c r="E9" i="28" s="1"/>
  <c r="U13" i="25" a="1"/>
  <c r="U13" i="25" s="1"/>
  <c r="Q12" i="25" a="1"/>
  <c r="Q12" i="25" s="1"/>
  <c r="E12" i="25" a="1"/>
  <c r="E12" i="25" s="1"/>
  <c r="U10" i="25" a="1"/>
  <c r="U10" i="25" s="1"/>
  <c r="Q9" i="25" a="1"/>
  <c r="Q9" i="25" s="1"/>
  <c r="U13" i="28" a="1"/>
  <c r="U13" i="28" s="1"/>
  <c r="Q12" i="28" a="1"/>
  <c r="Q12" i="28" s="1"/>
  <c r="M11" i="28" a="1"/>
  <c r="M11" i="28" s="1"/>
  <c r="Q9" i="28" a="1"/>
  <c r="Q9" i="28" s="1"/>
  <c r="M14" i="25" a="1"/>
  <c r="M14" i="25" s="1"/>
  <c r="I13" i="25" a="1"/>
  <c r="I13" i="25" s="1"/>
  <c r="M11" i="25" a="1"/>
  <c r="M11" i="25" s="1"/>
  <c r="I10" i="25" a="1"/>
  <c r="I10" i="25" s="1"/>
  <c r="E9" i="25" a="1"/>
  <c r="E9" i="25" s="1"/>
  <c r="U14" i="28" a="1"/>
  <c r="U14" i="28" s="1"/>
  <c r="Q13" i="28" a="1"/>
  <c r="Q13" i="28" s="1"/>
  <c r="M12" i="28" a="1"/>
  <c r="M12" i="28" s="1"/>
  <c r="I11" i="28" a="1"/>
  <c r="I11" i="28" s="1"/>
  <c r="E10" i="28" a="1"/>
  <c r="E10" i="28" s="1"/>
  <c r="I14" i="25" a="1"/>
  <c r="I14" i="25" s="1"/>
  <c r="E13" i="25" a="1"/>
  <c r="E13" i="25" s="1"/>
  <c r="U11" i="25" a="1"/>
  <c r="U11" i="25" s="1"/>
  <c r="Q10" i="25" a="1"/>
  <c r="Q10" i="25" s="1"/>
  <c r="M9" i="25" a="1"/>
  <c r="M9" i="25" s="1"/>
  <c r="I14" i="28" a="1"/>
  <c r="I14" i="28" s="1"/>
  <c r="E13" i="28" a="1"/>
  <c r="E13" i="28" s="1"/>
  <c r="U11" i="28" a="1"/>
  <c r="U11" i="28" s="1"/>
  <c r="Q10" i="28" a="1"/>
  <c r="Q10" i="28" s="1"/>
  <c r="M9" i="28" a="1"/>
  <c r="M9" i="28" s="1"/>
  <c r="U14" i="25" a="1"/>
  <c r="U14" i="25" s="1"/>
  <c r="Q13" i="25" a="1"/>
  <c r="Q13" i="25" s="1"/>
  <c r="M12" i="25" a="1"/>
  <c r="M12" i="25" s="1"/>
  <c r="I11" i="25" a="1"/>
  <c r="I11" i="25" s="1"/>
  <c r="E10" i="25" a="1"/>
  <c r="E10" i="25" s="1"/>
  <c r="H15" i="25"/>
  <c r="L15" i="28"/>
  <c r="T15" i="25"/>
  <c r="P15" i="28"/>
  <c r="P15" i="25"/>
  <c r="D15" i="28"/>
  <c r="D15" i="25"/>
  <c r="C117" i="23"/>
  <c r="C89" i="23"/>
  <c r="C103" i="23"/>
  <c r="C116" i="23"/>
  <c r="C88" i="23"/>
  <c r="C75" i="23"/>
  <c r="C61" i="23"/>
  <c r="C47" i="23"/>
  <c r="C74" i="23"/>
  <c r="C46" i="23"/>
  <c r="C33" i="23"/>
  <c r="C32" i="23"/>
  <c r="C19" i="23"/>
  <c r="C5" i="23"/>
  <c r="C4" i="23"/>
  <c r="G16" i="19"/>
  <c r="G17" i="19"/>
  <c r="G19" i="19"/>
  <c r="G21" i="19"/>
  <c r="H16" i="19"/>
  <c r="I16" i="19"/>
  <c r="H17" i="19"/>
  <c r="I17" i="19"/>
  <c r="H19" i="19"/>
  <c r="I19" i="19"/>
  <c r="H21" i="19"/>
  <c r="I21" i="19"/>
  <c r="E15" i="28" l="1"/>
  <c r="I15" i="28"/>
  <c r="U15" i="28"/>
  <c r="Q15" i="28"/>
  <c r="I15" i="25"/>
  <c r="M15" i="25"/>
  <c r="U15" i="25"/>
  <c r="M15" i="28"/>
  <c r="Q15" i="25"/>
  <c r="E15" i="25"/>
  <c r="I26" i="19"/>
  <c r="L10" i="19"/>
  <c r="K10" i="19"/>
  <c r="O11" i="19" l="1"/>
  <c r="O9" i="19"/>
  <c r="O7" i="19"/>
  <c r="O6" i="19"/>
  <c r="W12" i="20"/>
  <c r="K51" i="19"/>
  <c r="K50" i="19"/>
  <c r="K48" i="19"/>
  <c r="K47" i="19"/>
  <c r="K46" i="19"/>
  <c r="R20" i="3" l="1"/>
  <c r="S9" i="23" s="1"/>
  <c r="R20" i="28"/>
  <c r="S79" i="23" s="1"/>
  <c r="R20" i="27"/>
  <c r="S65" i="23" s="1"/>
  <c r="R20" i="26"/>
  <c r="S51" i="23" s="1"/>
  <c r="R20" i="30"/>
  <c r="S107" i="23" s="1"/>
  <c r="R20" i="31"/>
  <c r="S121" i="23" s="1"/>
  <c r="R20" i="29"/>
  <c r="S93" i="23" s="1"/>
  <c r="R20" i="25"/>
  <c r="S37" i="23" s="1"/>
  <c r="R20" i="24"/>
  <c r="S23" i="23" s="1"/>
  <c r="F21" i="3"/>
  <c r="G10" i="23" s="1"/>
  <c r="F21" i="30"/>
  <c r="G108" i="23" s="1"/>
  <c r="F21" i="31"/>
  <c r="G122" i="23" s="1"/>
  <c r="F21" i="29"/>
  <c r="G94" i="23" s="1"/>
  <c r="F21" i="24"/>
  <c r="G24" i="23" s="1"/>
  <c r="F21" i="28"/>
  <c r="G80" i="23" s="1"/>
  <c r="F21" i="27"/>
  <c r="G66" i="23" s="1"/>
  <c r="F21" i="25"/>
  <c r="G38" i="23" s="1"/>
  <c r="F21" i="26"/>
  <c r="G52" i="23" s="1"/>
  <c r="R22" i="3"/>
  <c r="S11" i="23" s="1"/>
  <c r="R22" i="29"/>
  <c r="S95" i="23" s="1"/>
  <c r="R22" i="25"/>
  <c r="S39" i="23" s="1"/>
  <c r="R22" i="24"/>
  <c r="S25" i="23" s="1"/>
  <c r="R22" i="28"/>
  <c r="S81" i="23" s="1"/>
  <c r="R22" i="27"/>
  <c r="S67" i="23" s="1"/>
  <c r="R22" i="26"/>
  <c r="S53" i="23" s="1"/>
  <c r="R22" i="31"/>
  <c r="S123" i="23" s="1"/>
  <c r="R22" i="30"/>
  <c r="S109" i="23" s="1"/>
  <c r="R25" i="25"/>
  <c r="S42" i="23" s="1"/>
  <c r="R25" i="24"/>
  <c r="S28" i="23" s="1"/>
  <c r="R25" i="28"/>
  <c r="S84" i="23" s="1"/>
  <c r="R25" i="27"/>
  <c r="S70" i="23" s="1"/>
  <c r="R25" i="26"/>
  <c r="S56" i="23" s="1"/>
  <c r="R25" i="31"/>
  <c r="S126" i="23" s="1"/>
  <c r="R25" i="30"/>
  <c r="S112" i="23" s="1"/>
  <c r="R25" i="29"/>
  <c r="S98" i="23" s="1"/>
  <c r="R24" i="3"/>
  <c r="S13" i="23" s="1"/>
  <c r="R24" i="28"/>
  <c r="S83" i="23" s="1"/>
  <c r="R24" i="27"/>
  <c r="S69" i="23" s="1"/>
  <c r="R24" i="26"/>
  <c r="S55" i="23" s="1"/>
  <c r="R24" i="31"/>
  <c r="S125" i="23" s="1"/>
  <c r="R24" i="30"/>
  <c r="S111" i="23" s="1"/>
  <c r="R24" i="24"/>
  <c r="S27" i="23" s="1"/>
  <c r="R24" i="25"/>
  <c r="S41" i="23" s="1"/>
  <c r="R24" i="29"/>
  <c r="S97" i="23" s="1"/>
  <c r="R21" i="31"/>
  <c r="S122" i="23" s="1"/>
  <c r="R21" i="29"/>
  <c r="S94" i="23" s="1"/>
  <c r="R21" i="28"/>
  <c r="S80" i="23" s="1"/>
  <c r="R21" i="24"/>
  <c r="S24" i="23" s="1"/>
  <c r="R21" i="27"/>
  <c r="S66" i="23" s="1"/>
  <c r="R21" i="30"/>
  <c r="S108" i="23" s="1"/>
  <c r="R21" i="25"/>
  <c r="S38" i="23" s="1"/>
  <c r="R21" i="26"/>
  <c r="S52" i="23" s="1"/>
  <c r="B22" i="3"/>
  <c r="C11" i="23" s="1"/>
  <c r="B22" i="29"/>
  <c r="C95" i="23" s="1"/>
  <c r="B22" i="25"/>
  <c r="C39" i="23" s="1"/>
  <c r="B22" i="24"/>
  <c r="C25" i="23" s="1"/>
  <c r="B22" i="28"/>
  <c r="C81" i="23" s="1"/>
  <c r="B22" i="30"/>
  <c r="C109" i="23" s="1"/>
  <c r="B22" i="27"/>
  <c r="C67" i="23" s="1"/>
  <c r="B22" i="26"/>
  <c r="C53" i="23" s="1"/>
  <c r="B22" i="31"/>
  <c r="C123" i="23" s="1"/>
  <c r="F25" i="3"/>
  <c r="G14" i="23" s="1"/>
  <c r="F25" i="25"/>
  <c r="G42" i="23" s="1"/>
  <c r="F25" i="24"/>
  <c r="G28" i="23" s="1"/>
  <c r="F25" i="28"/>
  <c r="G84" i="23" s="1"/>
  <c r="F25" i="27"/>
  <c r="G70" i="23" s="1"/>
  <c r="F25" i="26"/>
  <c r="G56" i="23" s="1"/>
  <c r="F25" i="31"/>
  <c r="G126" i="23" s="1"/>
  <c r="F25" i="30"/>
  <c r="G112" i="23" s="1"/>
  <c r="F25" i="29"/>
  <c r="G98" i="23" s="1"/>
  <c r="S25" i="3"/>
  <c r="T14" i="23" s="1"/>
  <c r="K6" i="19"/>
  <c r="L6" i="19"/>
  <c r="K9" i="19"/>
  <c r="L9" i="19"/>
  <c r="L7" i="19"/>
  <c r="K7" i="19"/>
  <c r="K11" i="19"/>
  <c r="L11" i="19"/>
  <c r="R25" i="3"/>
  <c r="S14" i="23" s="1"/>
  <c r="F12" i="21"/>
  <c r="N12" i="21"/>
  <c r="R21" i="3"/>
  <c r="S10" i="23" s="1"/>
  <c r="J12" i="21"/>
  <c r="R12" i="21"/>
  <c r="W6" i="20"/>
  <c r="Q31" i="20"/>
  <c r="G47" i="19"/>
  <c r="H47" i="19"/>
  <c r="I47" i="19"/>
  <c r="G48" i="19"/>
  <c r="H48" i="19"/>
  <c r="I48" i="19"/>
  <c r="G50" i="19"/>
  <c r="H50" i="19"/>
  <c r="I50" i="19"/>
  <c r="G51" i="19"/>
  <c r="H51" i="19"/>
  <c r="I51" i="19"/>
  <c r="I41" i="19"/>
  <c r="H41" i="19"/>
  <c r="G41" i="19"/>
  <c r="I40" i="19"/>
  <c r="H40" i="19"/>
  <c r="G40" i="19"/>
  <c r="I39" i="19"/>
  <c r="H39" i="19"/>
  <c r="G39" i="19"/>
  <c r="I38" i="19"/>
  <c r="H38" i="19"/>
  <c r="G38" i="19"/>
  <c r="I37" i="19"/>
  <c r="H37" i="19"/>
  <c r="G37" i="19"/>
  <c r="I36" i="19"/>
  <c r="H36" i="19"/>
  <c r="G36" i="19"/>
  <c r="G31" i="19"/>
  <c r="H31" i="19"/>
  <c r="I31" i="19"/>
  <c r="G11" i="19"/>
  <c r="H11" i="19"/>
  <c r="I11" i="19"/>
  <c r="I30" i="19"/>
  <c r="H30" i="19"/>
  <c r="G30" i="19"/>
  <c r="I28" i="19"/>
  <c r="H28" i="19"/>
  <c r="G28" i="19"/>
  <c r="I27" i="19"/>
  <c r="H27" i="19"/>
  <c r="G27" i="19"/>
  <c r="H26" i="19"/>
  <c r="G26" i="19"/>
  <c r="G7" i="19"/>
  <c r="H7" i="19"/>
  <c r="I7" i="19"/>
  <c r="G8" i="19"/>
  <c r="H8" i="19"/>
  <c r="I8" i="19"/>
  <c r="G9" i="19"/>
  <c r="H9" i="19"/>
  <c r="I9" i="19"/>
  <c r="G10" i="19"/>
  <c r="H10" i="19"/>
  <c r="I10" i="19"/>
  <c r="I46" i="19"/>
  <c r="H46" i="19"/>
  <c r="G46" i="19"/>
  <c r="I6" i="19"/>
  <c r="H6" i="19"/>
  <c r="G6" i="19"/>
  <c r="R31" i="20" l="1"/>
  <c r="K12" i="30" a="1"/>
  <c r="K12" i="30" s="1"/>
  <c r="K12" i="29" a="1"/>
  <c r="K12" i="29" s="1"/>
  <c r="K12" i="31" a="1"/>
  <c r="K12" i="31" s="1"/>
  <c r="C18" i="23"/>
  <c r="C102" i="23"/>
  <c r="C60" i="23"/>
  <c r="J24" i="25"/>
  <c r="K41" i="23" s="1"/>
  <c r="B23" i="25"/>
  <c r="C40" i="23" s="1"/>
  <c r="B23" i="24"/>
  <c r="C26" i="23" s="1"/>
  <c r="C31" i="20"/>
  <c r="D31" i="20" s="1"/>
  <c r="E31" i="20" s="1"/>
  <c r="R23" i="24"/>
  <c r="S26" i="23" s="1"/>
  <c r="R23" i="25"/>
  <c r="S40" i="23" s="1"/>
  <c r="F22" i="25"/>
  <c r="G39" i="23" s="1"/>
  <c r="J22" i="25"/>
  <c r="K39" i="23" s="1"/>
  <c r="J22" i="24"/>
  <c r="K25" i="23" s="1"/>
  <c r="J24" i="3"/>
  <c r="K13" i="23" s="1"/>
  <c r="N23" i="25"/>
  <c r="O40" i="23" s="1"/>
  <c r="N23" i="24"/>
  <c r="O26" i="23" s="1"/>
  <c r="B25" i="25"/>
  <c r="C42" i="23" s="1"/>
  <c r="B25" i="24"/>
  <c r="C28" i="23" s="1"/>
  <c r="N21" i="25"/>
  <c r="O38" i="23" s="1"/>
  <c r="N21" i="24"/>
  <c r="O24" i="23" s="1"/>
  <c r="F22" i="3"/>
  <c r="G11" i="23" s="1"/>
  <c r="J22" i="3"/>
  <c r="K11" i="23" s="1"/>
  <c r="N22" i="24"/>
  <c r="O25" i="23" s="1"/>
  <c r="N22" i="25"/>
  <c r="O39" i="23" s="1"/>
  <c r="J23" i="28"/>
  <c r="K82" i="23" s="1"/>
  <c r="J31" i="20"/>
  <c r="K31" i="20" s="1"/>
  <c r="L31" i="20" s="1"/>
  <c r="J25" i="24"/>
  <c r="K28" i="23" s="1"/>
  <c r="J25" i="25"/>
  <c r="K42" i="23" s="1"/>
  <c r="B21" i="24"/>
  <c r="C24" i="23" s="1"/>
  <c r="B21" i="25"/>
  <c r="C38" i="23" s="1"/>
  <c r="J21" i="25"/>
  <c r="K38" i="23" s="1"/>
  <c r="N25" i="25"/>
  <c r="O42" i="23" s="1"/>
  <c r="J21" i="3"/>
  <c r="K10" i="23" s="1"/>
  <c r="N22" i="3"/>
  <c r="O11" i="23" s="1"/>
  <c r="N24" i="24"/>
  <c r="O27" i="23" s="1"/>
  <c r="N24" i="25"/>
  <c r="O41" i="23" s="1"/>
  <c r="N21" i="3"/>
  <c r="O10" i="23" s="1"/>
  <c r="N23" i="28"/>
  <c r="O82" i="23" s="1"/>
  <c r="N23" i="26"/>
  <c r="O54" i="23" s="1"/>
  <c r="F23" i="27"/>
  <c r="G68" i="23" s="1"/>
  <c r="F23" i="28"/>
  <c r="G82" i="23" s="1"/>
  <c r="F23" i="26"/>
  <c r="G54" i="23" s="1"/>
  <c r="B23" i="28"/>
  <c r="C82" i="23" s="1"/>
  <c r="B23" i="27"/>
  <c r="C68" i="23" s="1"/>
  <c r="B23" i="26"/>
  <c r="C54" i="23" s="1"/>
  <c r="R23" i="28"/>
  <c r="S82" i="23" s="1"/>
  <c r="R23" i="27"/>
  <c r="S68" i="23" s="1"/>
  <c r="R23" i="26"/>
  <c r="S54" i="23" s="1"/>
  <c r="N25" i="28"/>
  <c r="O84" i="23" s="1"/>
  <c r="N25" i="27"/>
  <c r="O70" i="23" s="1"/>
  <c r="N25" i="26"/>
  <c r="O56" i="23" s="1"/>
  <c r="N22" i="28"/>
  <c r="O81" i="23" s="1"/>
  <c r="N22" i="26"/>
  <c r="O53" i="23" s="1"/>
  <c r="J25" i="28"/>
  <c r="K84" i="23" s="1"/>
  <c r="J25" i="26"/>
  <c r="K56" i="23" s="1"/>
  <c r="J25" i="27"/>
  <c r="K70" i="23" s="1"/>
  <c r="J22" i="28"/>
  <c r="K81" i="23" s="1"/>
  <c r="J22" i="27"/>
  <c r="K67" i="23" s="1"/>
  <c r="J22" i="26"/>
  <c r="K53" i="23" s="1"/>
  <c r="F22" i="28"/>
  <c r="G81" i="23" s="1"/>
  <c r="F22" i="27"/>
  <c r="G67" i="23" s="1"/>
  <c r="F22" i="26"/>
  <c r="G53" i="23" s="1"/>
  <c r="B25" i="27"/>
  <c r="C70" i="23" s="1"/>
  <c r="B25" i="28"/>
  <c r="C84" i="23" s="1"/>
  <c r="B25" i="26"/>
  <c r="C56" i="23" s="1"/>
  <c r="N25" i="31"/>
  <c r="O126" i="23" s="1"/>
  <c r="N25" i="30"/>
  <c r="O112" i="23" s="1"/>
  <c r="N25" i="29"/>
  <c r="O98" i="23" s="1"/>
  <c r="N22" i="31"/>
  <c r="O123" i="23" s="1"/>
  <c r="N22" i="30"/>
  <c r="O109" i="23" s="1"/>
  <c r="N22" i="29"/>
  <c r="O95" i="23" s="1"/>
  <c r="J25" i="31"/>
  <c r="K126" i="23" s="1"/>
  <c r="J25" i="29"/>
  <c r="K98" i="23" s="1"/>
  <c r="J25" i="30"/>
  <c r="K112" i="23" s="1"/>
  <c r="J22" i="31"/>
  <c r="K123" i="23" s="1"/>
  <c r="J22" i="29"/>
  <c r="K95" i="23" s="1"/>
  <c r="F22" i="30"/>
  <c r="G109" i="23" s="1"/>
  <c r="F22" i="29"/>
  <c r="G95" i="23" s="1"/>
  <c r="F22" i="31"/>
  <c r="G123" i="23" s="1"/>
  <c r="B25" i="31"/>
  <c r="C126" i="23" s="1"/>
  <c r="B25" i="29"/>
  <c r="C98" i="23" s="1"/>
  <c r="B25" i="30"/>
  <c r="C112" i="23" s="1"/>
  <c r="N21" i="28"/>
  <c r="O80" i="23" s="1"/>
  <c r="N21" i="26"/>
  <c r="O52" i="23" s="1"/>
  <c r="N21" i="27"/>
  <c r="O66" i="23" s="1"/>
  <c r="N24" i="31"/>
  <c r="O125" i="23" s="1"/>
  <c r="N24" i="30"/>
  <c r="O111" i="23" s="1"/>
  <c r="N24" i="29"/>
  <c r="O97" i="23" s="1"/>
  <c r="N21" i="31"/>
  <c r="O122" i="23" s="1"/>
  <c r="N21" i="29"/>
  <c r="O94" i="23" s="1"/>
  <c r="J24" i="31"/>
  <c r="K125" i="23" s="1"/>
  <c r="J24" i="30"/>
  <c r="K111" i="23" s="1"/>
  <c r="J24" i="29"/>
  <c r="K97" i="23" s="1"/>
  <c r="J21" i="31"/>
  <c r="K122" i="23" s="1"/>
  <c r="J21" i="29"/>
  <c r="K94" i="23" s="1"/>
  <c r="J21" i="30"/>
  <c r="K108" i="23" s="1"/>
  <c r="F24" i="31"/>
  <c r="G125" i="23" s="1"/>
  <c r="F24" i="29"/>
  <c r="G97" i="23" s="1"/>
  <c r="B21" i="31"/>
  <c r="C122" i="23" s="1"/>
  <c r="B21" i="30"/>
  <c r="C108" i="23" s="1"/>
  <c r="B21" i="29"/>
  <c r="C94" i="23" s="1"/>
  <c r="O12" i="21"/>
  <c r="K12" i="21"/>
  <c r="S25" i="31"/>
  <c r="T126" i="23" s="1"/>
  <c r="S25" i="30"/>
  <c r="T112" i="23" s="1"/>
  <c r="S25" i="27"/>
  <c r="T70" i="23" s="1"/>
  <c r="S25" i="29"/>
  <c r="T98" i="23" s="1"/>
  <c r="S25" i="25"/>
  <c r="T42" i="23" s="1"/>
  <c r="S25" i="24"/>
  <c r="T28" i="23" s="1"/>
  <c r="S25" i="28"/>
  <c r="T84" i="23" s="1"/>
  <c r="S25" i="26"/>
  <c r="T56" i="23" s="1"/>
  <c r="C22" i="31"/>
  <c r="D123" i="23" s="1"/>
  <c r="C22" i="30"/>
  <c r="D109" i="23" s="1"/>
  <c r="C22" i="29"/>
  <c r="D95" i="23" s="1"/>
  <c r="C22" i="27"/>
  <c r="D67" i="23" s="1"/>
  <c r="C22" i="25"/>
  <c r="D39" i="23" s="1"/>
  <c r="C22" i="24"/>
  <c r="D25" i="23" s="1"/>
  <c r="C22" i="28"/>
  <c r="D81" i="23" s="1"/>
  <c r="C22" i="26"/>
  <c r="D53" i="23" s="1"/>
  <c r="L12" i="21"/>
  <c r="G25" i="30"/>
  <c r="H112" i="23" s="1"/>
  <c r="G25" i="31"/>
  <c r="H126" i="23" s="1"/>
  <c r="G25" i="28"/>
  <c r="H84" i="23" s="1"/>
  <c r="G25" i="29"/>
  <c r="H98" i="23" s="1"/>
  <c r="G25" i="26"/>
  <c r="H56" i="23" s="1"/>
  <c r="G25" i="27"/>
  <c r="H70" i="23" s="1"/>
  <c r="G25" i="25"/>
  <c r="H42" i="23" s="1"/>
  <c r="G25" i="24"/>
  <c r="H28" i="23" s="1"/>
  <c r="S20" i="30"/>
  <c r="T107" i="23" s="1"/>
  <c r="S20" i="31"/>
  <c r="T121" i="23" s="1"/>
  <c r="S20" i="29"/>
  <c r="T93" i="23" s="1"/>
  <c r="S20" i="28"/>
  <c r="T79" i="23" s="1"/>
  <c r="S20" i="26"/>
  <c r="T51" i="23" s="1"/>
  <c r="S20" i="25"/>
  <c r="T37" i="23" s="1"/>
  <c r="S20" i="24"/>
  <c r="T23" i="23" s="1"/>
  <c r="S20" i="27"/>
  <c r="T65" i="23" s="1"/>
  <c r="S21" i="30"/>
  <c r="T108" i="23" s="1"/>
  <c r="S21" i="31"/>
  <c r="T122" i="23" s="1"/>
  <c r="S21" i="28"/>
  <c r="T80" i="23" s="1"/>
  <c r="S21" i="26"/>
  <c r="T52" i="23" s="1"/>
  <c r="S21" i="29"/>
  <c r="T94" i="23" s="1"/>
  <c r="S21" i="27"/>
  <c r="T66" i="23" s="1"/>
  <c r="S21" i="25"/>
  <c r="T38" i="23" s="1"/>
  <c r="S21" i="24"/>
  <c r="T24" i="23" s="1"/>
  <c r="T21" i="30"/>
  <c r="U108" i="23" s="1"/>
  <c r="T21" i="31"/>
  <c r="U122" i="23" s="1"/>
  <c r="T21" i="28"/>
  <c r="U80" i="23" s="1"/>
  <c r="T21" i="29"/>
  <c r="U94" i="23" s="1"/>
  <c r="T21" i="26"/>
  <c r="U52" i="23" s="1"/>
  <c r="T21" i="25"/>
  <c r="U38" i="23" s="1"/>
  <c r="T21" i="24"/>
  <c r="U24" i="23" s="1"/>
  <c r="T21" i="27"/>
  <c r="U66" i="23" s="1"/>
  <c r="G21" i="31"/>
  <c r="H122" i="23" s="1"/>
  <c r="G21" i="30"/>
  <c r="H108" i="23" s="1"/>
  <c r="G21" i="29"/>
  <c r="H94" i="23" s="1"/>
  <c r="G21" i="27"/>
  <c r="H66" i="23" s="1"/>
  <c r="G21" i="25"/>
  <c r="H38" i="23" s="1"/>
  <c r="G21" i="28"/>
  <c r="H80" i="23" s="1"/>
  <c r="G21" i="24"/>
  <c r="H24" i="23" s="1"/>
  <c r="G21" i="26"/>
  <c r="H52" i="23" s="1"/>
  <c r="S24" i="31"/>
  <c r="T125" i="23" s="1"/>
  <c r="S24" i="30"/>
  <c r="T111" i="23" s="1"/>
  <c r="S24" i="29"/>
  <c r="T97" i="23" s="1"/>
  <c r="S24" i="27"/>
  <c r="T69" i="23" s="1"/>
  <c r="S24" i="25"/>
  <c r="T41" i="23" s="1"/>
  <c r="S24" i="28"/>
  <c r="T83" i="23" s="1"/>
  <c r="S24" i="24"/>
  <c r="T27" i="23" s="1"/>
  <c r="S24" i="26"/>
  <c r="T55" i="23" s="1"/>
  <c r="S22" i="30"/>
  <c r="T109" i="23" s="1"/>
  <c r="S22" i="31"/>
  <c r="T123" i="23" s="1"/>
  <c r="S22" i="28"/>
  <c r="T81" i="23" s="1"/>
  <c r="S22" i="27"/>
  <c r="T67" i="23" s="1"/>
  <c r="S22" i="26"/>
  <c r="T53" i="23" s="1"/>
  <c r="S22" i="29"/>
  <c r="T95" i="23" s="1"/>
  <c r="S22" i="25"/>
  <c r="T39" i="23" s="1"/>
  <c r="S22" i="24"/>
  <c r="T25" i="23" s="1"/>
  <c r="S21" i="3"/>
  <c r="T10" i="23" s="1"/>
  <c r="Q40" i="20"/>
  <c r="C40" i="20"/>
  <c r="J40" i="20"/>
  <c r="Q51" i="20"/>
  <c r="C51" i="20"/>
  <c r="J51" i="20"/>
  <c r="Q21" i="20"/>
  <c r="J21" i="20"/>
  <c r="C21" i="20"/>
  <c r="Q10" i="20"/>
  <c r="C10" i="20"/>
  <c r="D10" i="20" s="1"/>
  <c r="E10" i="20" s="1"/>
  <c r="Q28" i="20"/>
  <c r="J28" i="20"/>
  <c r="K28" i="20" s="1"/>
  <c r="L28" i="20" s="1"/>
  <c r="C28" i="20"/>
  <c r="D28" i="20" s="1"/>
  <c r="E28" i="20" s="1"/>
  <c r="Q32" i="20"/>
  <c r="J32" i="20"/>
  <c r="K32" i="20" s="1"/>
  <c r="L32" i="20" s="1"/>
  <c r="C32" i="20"/>
  <c r="D32" i="20" s="1"/>
  <c r="E32" i="20" s="1"/>
  <c r="Q33" i="20"/>
  <c r="J33" i="20"/>
  <c r="K33" i="20" s="1"/>
  <c r="L33" i="20" s="1"/>
  <c r="C33" i="20"/>
  <c r="D33" i="20" s="1"/>
  <c r="E33" i="20" s="1"/>
  <c r="Q39" i="20"/>
  <c r="J39" i="20"/>
  <c r="C39" i="20"/>
  <c r="Q43" i="20"/>
  <c r="J43" i="20"/>
  <c r="C43" i="20"/>
  <c r="L50" i="19"/>
  <c r="Q52" i="20"/>
  <c r="C52" i="20"/>
  <c r="D52" i="20" s="1"/>
  <c r="E52" i="20" s="1"/>
  <c r="J52" i="20"/>
  <c r="Q20" i="20"/>
  <c r="J20" i="20"/>
  <c r="C20" i="20"/>
  <c r="Q23" i="20"/>
  <c r="C23" i="20"/>
  <c r="J23" i="20"/>
  <c r="Q9" i="20"/>
  <c r="C9" i="20"/>
  <c r="D9" i="20" s="1"/>
  <c r="E9" i="20" s="1"/>
  <c r="L46" i="19"/>
  <c r="Q48" i="20"/>
  <c r="C48" i="20"/>
  <c r="J48" i="20"/>
  <c r="Q11" i="20"/>
  <c r="C11" i="20"/>
  <c r="D11" i="20" s="1"/>
  <c r="E11" i="20" s="1"/>
  <c r="J11" i="20"/>
  <c r="K11" i="20" s="1"/>
  <c r="L11" i="20" s="1"/>
  <c r="Q30" i="20"/>
  <c r="C30" i="20"/>
  <c r="D30" i="20" s="1"/>
  <c r="E30" i="20" s="1"/>
  <c r="J30" i="20"/>
  <c r="K30" i="20" s="1"/>
  <c r="L30" i="20" s="1"/>
  <c r="Q13" i="20"/>
  <c r="J13" i="20"/>
  <c r="K13" i="20" s="1"/>
  <c r="L13" i="20" s="1"/>
  <c r="C13" i="20"/>
  <c r="D13" i="20" s="1"/>
  <c r="E13" i="20" s="1"/>
  <c r="Q38" i="20"/>
  <c r="C38" i="20"/>
  <c r="J38" i="20"/>
  <c r="Q42" i="20"/>
  <c r="J42" i="20"/>
  <c r="K42" i="20" s="1"/>
  <c r="L42" i="20" s="1"/>
  <c r="C42" i="20"/>
  <c r="L51" i="19"/>
  <c r="Q53" i="20"/>
  <c r="J53" i="20"/>
  <c r="K53" i="20" s="1"/>
  <c r="L53" i="20" s="1"/>
  <c r="C53" i="20"/>
  <c r="L47" i="19"/>
  <c r="Q49" i="20"/>
  <c r="C49" i="20"/>
  <c r="D49" i="20" s="1"/>
  <c r="E49" i="20" s="1"/>
  <c r="J49" i="20"/>
  <c r="Q19" i="20"/>
  <c r="C19" i="20"/>
  <c r="D19" i="20" s="1"/>
  <c r="E19" i="20" s="1"/>
  <c r="J19" i="20"/>
  <c r="Q8" i="20"/>
  <c r="C8" i="20"/>
  <c r="D8" i="20" s="1"/>
  <c r="E8" i="20" s="1"/>
  <c r="Q12" i="20"/>
  <c r="J12" i="20"/>
  <c r="K12" i="20" s="1"/>
  <c r="L12" i="20" s="1"/>
  <c r="C12" i="20"/>
  <c r="D12" i="20" s="1"/>
  <c r="E12" i="20" s="1"/>
  <c r="Q29" i="20"/>
  <c r="C29" i="20"/>
  <c r="D29" i="20" s="1"/>
  <c r="E29" i="20" s="1"/>
  <c r="J29" i="20"/>
  <c r="K29" i="20" s="1"/>
  <c r="L29" i="20" s="1"/>
  <c r="Q41" i="20"/>
  <c r="C41" i="20"/>
  <c r="J41" i="20"/>
  <c r="L48" i="19"/>
  <c r="Q50" i="20"/>
  <c r="J50" i="20"/>
  <c r="C50" i="20"/>
  <c r="Q18" i="20"/>
  <c r="C18" i="20"/>
  <c r="J18" i="20"/>
  <c r="Q22" i="20"/>
  <c r="J22" i="20"/>
  <c r="C22" i="20"/>
  <c r="C22" i="3"/>
  <c r="D11" i="23" s="1"/>
  <c r="G25" i="3"/>
  <c r="H14" i="23" s="1"/>
  <c r="G21" i="3"/>
  <c r="H10" i="23" s="1"/>
  <c r="S24" i="3"/>
  <c r="T13" i="23" s="1"/>
  <c r="S22" i="3"/>
  <c r="T11" i="23" s="1"/>
  <c r="S20" i="3"/>
  <c r="T9" i="23" s="1"/>
  <c r="S12" i="21"/>
  <c r="T21" i="3"/>
  <c r="U10" i="23" s="1"/>
  <c r="G12" i="21"/>
  <c r="R23" i="3"/>
  <c r="S12" i="23" s="1"/>
  <c r="N25" i="3"/>
  <c r="O14" i="23" s="1"/>
  <c r="N23" i="3"/>
  <c r="O12" i="23" s="1"/>
  <c r="N20" i="3"/>
  <c r="O9" i="23" s="1"/>
  <c r="N24" i="3"/>
  <c r="O13" i="23" s="1"/>
  <c r="J25" i="3"/>
  <c r="K14" i="23" s="1"/>
  <c r="O13" i="29" l="1" a="1"/>
  <c r="O13" i="29" s="1"/>
  <c r="O13" i="30" a="1"/>
  <c r="O13" i="30" s="1"/>
  <c r="O13" i="31" a="1"/>
  <c r="O13" i="31" s="1"/>
  <c r="O12" i="30" a="1"/>
  <c r="O12" i="30" s="1"/>
  <c r="O12" i="29" a="1"/>
  <c r="O12" i="29" s="1"/>
  <c r="O12" i="31" a="1"/>
  <c r="O12" i="31" s="1"/>
  <c r="R30" i="20"/>
  <c r="K11" i="30" a="1"/>
  <c r="K11" i="30" s="1"/>
  <c r="K11" i="29" a="1"/>
  <c r="K11" i="29" s="1"/>
  <c r="K11" i="31" a="1"/>
  <c r="K11" i="31" s="1"/>
  <c r="R23" i="20"/>
  <c r="H14" i="29" s="1" a="1"/>
  <c r="H14" i="29" s="1"/>
  <c r="G14" i="30" a="1"/>
  <c r="G14" i="30" s="1"/>
  <c r="G14" i="29" a="1"/>
  <c r="G14" i="29" s="1"/>
  <c r="G14" i="31" a="1"/>
  <c r="G14" i="31" s="1"/>
  <c r="R20" i="20"/>
  <c r="G11" i="29" a="1"/>
  <c r="G11" i="29" s="1"/>
  <c r="G11" i="30" a="1"/>
  <c r="G11" i="30" s="1"/>
  <c r="G11" i="31" a="1"/>
  <c r="G11" i="31" s="1"/>
  <c r="R29" i="20"/>
  <c r="K10" i="30" a="1"/>
  <c r="K10" i="30" s="1"/>
  <c r="K10" i="29" a="1"/>
  <c r="K10" i="29" s="1"/>
  <c r="K10" i="31" a="1"/>
  <c r="K10" i="31" s="1"/>
  <c r="R13" i="20"/>
  <c r="D14" i="29" s="1" a="1"/>
  <c r="D14" i="29" s="1"/>
  <c r="C14" i="30" a="1"/>
  <c r="C14" i="30" s="1"/>
  <c r="C14" i="29" a="1"/>
  <c r="C14" i="29" s="1"/>
  <c r="C14" i="31" a="1"/>
  <c r="C14" i="31" s="1"/>
  <c r="R9" i="20"/>
  <c r="C10" i="29" a="1"/>
  <c r="C10" i="29" s="1"/>
  <c r="C10" i="30" a="1"/>
  <c r="C10" i="30" s="1"/>
  <c r="C10" i="31" a="1"/>
  <c r="C10" i="31" s="1"/>
  <c r="O11" i="30" a="1"/>
  <c r="O11" i="30" s="1"/>
  <c r="O11" i="29" a="1"/>
  <c r="O11" i="29" s="1"/>
  <c r="O11" i="31" a="1"/>
  <c r="O11" i="31" s="1"/>
  <c r="G10" i="30" a="1"/>
  <c r="G10" i="30" s="1"/>
  <c r="G10" i="29" a="1"/>
  <c r="G10" i="29" s="1"/>
  <c r="G10" i="31" a="1"/>
  <c r="G10" i="31" s="1"/>
  <c r="O9" i="30" a="1"/>
  <c r="O9" i="30" s="1"/>
  <c r="O9" i="29" a="1"/>
  <c r="O9" i="29" s="1"/>
  <c r="O9" i="31" a="1"/>
  <c r="O9" i="31" s="1"/>
  <c r="S9" i="30" a="1"/>
  <c r="S9" i="30" s="1"/>
  <c r="S9" i="29" a="1"/>
  <c r="S9" i="29" s="1"/>
  <c r="S9" i="31" a="1"/>
  <c r="S9" i="31" s="1"/>
  <c r="S12" i="30" a="1"/>
  <c r="S12" i="30" s="1"/>
  <c r="S12" i="29" a="1"/>
  <c r="S12" i="29" s="1"/>
  <c r="S12" i="31" a="1"/>
  <c r="S12" i="31" s="1"/>
  <c r="G9" i="30" a="1"/>
  <c r="G9" i="30" s="1"/>
  <c r="G9" i="29" a="1"/>
  <c r="G9" i="29" s="1"/>
  <c r="G15" i="29" s="1"/>
  <c r="G9" i="31" a="1"/>
  <c r="G9" i="31" s="1"/>
  <c r="O14" i="29" a="1"/>
  <c r="O14" i="29" s="1"/>
  <c r="O14" i="30" a="1"/>
  <c r="O14" i="30" s="1"/>
  <c r="O14" i="31" a="1"/>
  <c r="O14" i="31" s="1"/>
  <c r="R28" i="20"/>
  <c r="K9" i="30" a="1"/>
  <c r="K9" i="30" s="1"/>
  <c r="K9" i="29" a="1"/>
  <c r="K9" i="29" s="1"/>
  <c r="K9" i="31" a="1"/>
  <c r="K9" i="31" s="1"/>
  <c r="R11" i="20"/>
  <c r="C12" i="30" a="1"/>
  <c r="C12" i="30" s="1"/>
  <c r="C12" i="29" a="1"/>
  <c r="C12" i="29" s="1"/>
  <c r="C12" i="31" a="1"/>
  <c r="C12" i="31" s="1"/>
  <c r="G12" i="30" a="1"/>
  <c r="G12" i="30" s="1"/>
  <c r="G12" i="29" a="1"/>
  <c r="G12" i="29" s="1"/>
  <c r="G12" i="31" a="1"/>
  <c r="G12" i="31" s="1"/>
  <c r="R33" i="20"/>
  <c r="K14" i="29" a="1"/>
  <c r="K14" i="29" s="1"/>
  <c r="K14" i="31" a="1"/>
  <c r="K14" i="31" s="1"/>
  <c r="K14" i="30" a="1"/>
  <c r="K14" i="30" s="1"/>
  <c r="S13" i="30" a="1"/>
  <c r="S13" i="30" s="1"/>
  <c r="S13" i="29" a="1"/>
  <c r="S13" i="29" s="1"/>
  <c r="S13" i="31" a="1"/>
  <c r="S13" i="31" s="1"/>
  <c r="G13" i="30" a="1"/>
  <c r="G13" i="30" s="1"/>
  <c r="G13" i="29" a="1"/>
  <c r="G13" i="29" s="1"/>
  <c r="G13" i="31" a="1"/>
  <c r="G13" i="31" s="1"/>
  <c r="S10" i="30" a="1"/>
  <c r="S10" i="30" s="1"/>
  <c r="S10" i="29" a="1"/>
  <c r="S10" i="29" s="1"/>
  <c r="S10" i="31" a="1"/>
  <c r="S10" i="31" s="1"/>
  <c r="R32" i="20"/>
  <c r="K13" i="30" a="1"/>
  <c r="K13" i="30" s="1"/>
  <c r="K13" i="29" a="1"/>
  <c r="K13" i="29" s="1"/>
  <c r="K13" i="31" a="1"/>
  <c r="K13" i="31" s="1"/>
  <c r="R12" i="20"/>
  <c r="C13" i="30" a="1"/>
  <c r="C13" i="30" s="1"/>
  <c r="C13" i="29" a="1"/>
  <c r="C13" i="29" s="1"/>
  <c r="C13" i="31" a="1"/>
  <c r="C13" i="31" s="1"/>
  <c r="S14" i="29" a="1"/>
  <c r="S14" i="29" s="1"/>
  <c r="S14" i="30" a="1"/>
  <c r="S14" i="30" s="1"/>
  <c r="S14" i="31" a="1"/>
  <c r="S14" i="31" s="1"/>
  <c r="R10" i="20"/>
  <c r="C11" i="30" a="1"/>
  <c r="C11" i="30" s="1"/>
  <c r="C11" i="29" a="1"/>
  <c r="C11" i="29" s="1"/>
  <c r="C11" i="31" a="1"/>
  <c r="C11" i="31" s="1"/>
  <c r="S11" i="30" a="1"/>
  <c r="S11" i="30" s="1"/>
  <c r="S11" i="29" a="1"/>
  <c r="S11" i="29" s="1"/>
  <c r="S11" i="31" a="1"/>
  <c r="S11" i="31" s="1"/>
  <c r="R8" i="20"/>
  <c r="C9" i="30" a="1"/>
  <c r="C9" i="30" s="1"/>
  <c r="C9" i="29" a="1"/>
  <c r="C9" i="29" s="1"/>
  <c r="C15" i="29" s="1"/>
  <c r="C9" i="31" a="1"/>
  <c r="C9" i="31" s="1"/>
  <c r="O10" i="30" a="1"/>
  <c r="O10" i="30" s="1"/>
  <c r="O10" i="29" a="1"/>
  <c r="O10" i="29" s="1"/>
  <c r="O10" i="31" a="1"/>
  <c r="O10" i="31" s="1"/>
  <c r="S31" i="20"/>
  <c r="L12" i="30" a="1"/>
  <c r="L12" i="30" s="1"/>
  <c r="L12" i="31" a="1"/>
  <c r="L12" i="31" s="1"/>
  <c r="L11" i="3" a="1"/>
  <c r="L11" i="3" s="1"/>
  <c r="H11" i="3" a="1"/>
  <c r="H11" i="3" s="1"/>
  <c r="T11" i="26" a="1"/>
  <c r="T11" i="26" s="1"/>
  <c r="D10" i="26" a="1"/>
  <c r="D10" i="26" s="1"/>
  <c r="T9" i="3" a="1"/>
  <c r="T9" i="3" s="1"/>
  <c r="P13" i="3" a="1"/>
  <c r="P13" i="3" s="1"/>
  <c r="L14" i="3" a="1"/>
  <c r="L14" i="3" s="1"/>
  <c r="T14" i="3" a="1"/>
  <c r="T14" i="3" s="1"/>
  <c r="T14" i="26" a="1"/>
  <c r="T14" i="26" s="1"/>
  <c r="L12" i="26" a="1"/>
  <c r="L12" i="26" s="1"/>
  <c r="P10" i="26" a="1"/>
  <c r="P10" i="26" s="1"/>
  <c r="D13" i="29" a="1"/>
  <c r="D13" i="29" s="1"/>
  <c r="L12" i="29" a="1"/>
  <c r="L12" i="29" s="1"/>
  <c r="T11" i="29" a="1"/>
  <c r="T11" i="29" s="1"/>
  <c r="H11" i="29" a="1"/>
  <c r="H11" i="29" s="1"/>
  <c r="D10" i="29" a="1"/>
  <c r="D10" i="29" s="1"/>
  <c r="L9" i="29" a="1"/>
  <c r="L9" i="29" s="1"/>
  <c r="H14" i="26" a="1"/>
  <c r="H14" i="26" s="1"/>
  <c r="P13" i="26" a="1"/>
  <c r="P13" i="26" s="1"/>
  <c r="D13" i="26" a="1"/>
  <c r="D13" i="26" s="1"/>
  <c r="H11" i="26" a="1"/>
  <c r="H11" i="26" s="1"/>
  <c r="L9" i="26" a="1"/>
  <c r="L9" i="26" s="1"/>
  <c r="H9" i="3" a="1"/>
  <c r="H9" i="3" s="1"/>
  <c r="D12" i="3" a="1"/>
  <c r="D12" i="3" s="1"/>
  <c r="L12" i="3" a="1"/>
  <c r="L12" i="3" s="1"/>
  <c r="H14" i="3" a="1"/>
  <c r="H14" i="3" s="1"/>
  <c r="D9" i="3" a="1"/>
  <c r="D9" i="3" s="1"/>
  <c r="L13" i="26" a="1"/>
  <c r="L13" i="26" s="1"/>
  <c r="L10" i="26" a="1"/>
  <c r="L10" i="26" s="1"/>
  <c r="D13" i="3" a="1"/>
  <c r="D13" i="3" s="1"/>
  <c r="P10" i="3" a="1"/>
  <c r="P10" i="3" s="1"/>
  <c r="P14" i="3" a="1"/>
  <c r="P14" i="3" s="1"/>
  <c r="D14" i="26" a="1"/>
  <c r="D14" i="26" s="1"/>
  <c r="D11" i="26" a="1"/>
  <c r="D11" i="26" s="1"/>
  <c r="H9" i="26" a="1"/>
  <c r="H9" i="26" s="1"/>
  <c r="H12" i="3" a="1"/>
  <c r="H12" i="3" s="1"/>
  <c r="T10" i="3" a="1"/>
  <c r="T10" i="3" s="1"/>
  <c r="H10" i="3" a="1"/>
  <c r="H10" i="3" s="1"/>
  <c r="H13" i="3" a="1"/>
  <c r="H13" i="3" s="1"/>
  <c r="L13" i="29" a="1"/>
  <c r="L13" i="29" s="1"/>
  <c r="D11" i="29" a="1"/>
  <c r="D11" i="29" s="1"/>
  <c r="L10" i="29" a="1"/>
  <c r="L10" i="29" s="1"/>
  <c r="T9" i="29" a="1"/>
  <c r="T9" i="29" s="1"/>
  <c r="H9" i="29" a="1"/>
  <c r="H9" i="29" s="1"/>
  <c r="P14" i="26" a="1"/>
  <c r="P14" i="26" s="1"/>
  <c r="T12" i="26" a="1"/>
  <c r="T12" i="26" s="1"/>
  <c r="H12" i="26" a="1"/>
  <c r="H12" i="26" s="1"/>
  <c r="P11" i="26" a="1"/>
  <c r="P11" i="26" s="1"/>
  <c r="T9" i="26" a="1"/>
  <c r="T9" i="26" s="1"/>
  <c r="P11" i="3" a="1"/>
  <c r="P11" i="3" s="1"/>
  <c r="T11" i="3" a="1"/>
  <c r="T11" i="3" s="1"/>
  <c r="D14" i="3" a="1"/>
  <c r="D14" i="3" s="1"/>
  <c r="T13" i="3" a="1"/>
  <c r="T13" i="3" s="1"/>
  <c r="L10" i="3" a="1"/>
  <c r="L10" i="3" s="1"/>
  <c r="D10" i="3" a="1"/>
  <c r="D10" i="3" s="1"/>
  <c r="L13" i="3" a="1"/>
  <c r="L13" i="3" s="1"/>
  <c r="D12" i="26" a="1"/>
  <c r="D12" i="26" s="1"/>
  <c r="P9" i="26" a="1"/>
  <c r="P9" i="26" s="1"/>
  <c r="P12" i="3" a="1"/>
  <c r="P12" i="3" s="1"/>
  <c r="P9" i="3" a="1"/>
  <c r="P9" i="3" s="1"/>
  <c r="L9" i="3" a="1"/>
  <c r="L9" i="3" s="1"/>
  <c r="H13" i="26" a="1"/>
  <c r="H13" i="26" s="1"/>
  <c r="H10" i="26" a="1"/>
  <c r="H10" i="26" s="1"/>
  <c r="T12" i="3" a="1"/>
  <c r="T12" i="3" s="1"/>
  <c r="L14" i="29" a="1"/>
  <c r="L14" i="29" s="1"/>
  <c r="H13" i="29" a="1"/>
  <c r="H13" i="29" s="1"/>
  <c r="P12" i="29" a="1"/>
  <c r="P12" i="29" s="1"/>
  <c r="D12" i="29" a="1"/>
  <c r="D12" i="29" s="1"/>
  <c r="L11" i="29" a="1"/>
  <c r="L11" i="29" s="1"/>
  <c r="D9" i="29" a="1"/>
  <c r="D9" i="29" s="1"/>
  <c r="L14" i="26" a="1"/>
  <c r="L14" i="26" s="1"/>
  <c r="T13" i="26" a="1"/>
  <c r="T13" i="26" s="1"/>
  <c r="P12" i="26" a="1"/>
  <c r="P12" i="26" s="1"/>
  <c r="L11" i="26" a="1"/>
  <c r="L11" i="26" s="1"/>
  <c r="T10" i="26" a="1"/>
  <c r="T10" i="26" s="1"/>
  <c r="D9" i="26" a="1"/>
  <c r="D9" i="26" s="1"/>
  <c r="D11" i="3" a="1"/>
  <c r="D11" i="3" s="1"/>
  <c r="N21" i="30"/>
  <c r="O108" i="23" s="1"/>
  <c r="N25" i="24"/>
  <c r="O28" i="23" s="1"/>
  <c r="N22" i="27"/>
  <c r="O67" i="23" s="1"/>
  <c r="F24" i="30"/>
  <c r="G111" i="23" s="1"/>
  <c r="J22" i="30"/>
  <c r="K109" i="23" s="1"/>
  <c r="F22" i="24"/>
  <c r="G25" i="23" s="1"/>
  <c r="N23" i="27"/>
  <c r="O68" i="23" s="1"/>
  <c r="J24" i="24"/>
  <c r="K27" i="23" s="1"/>
  <c r="J21" i="24"/>
  <c r="K24" i="23" s="1"/>
  <c r="J23" i="27"/>
  <c r="K68" i="23" s="1"/>
  <c r="J23" i="26"/>
  <c r="K54" i="23" s="1"/>
  <c r="F20" i="3"/>
  <c r="G9" i="23" s="1"/>
  <c r="J23" i="24"/>
  <c r="K26" i="23" s="1"/>
  <c r="J23" i="25"/>
  <c r="K40" i="23" s="1"/>
  <c r="J23" i="3"/>
  <c r="K12" i="23" s="1"/>
  <c r="F24" i="25"/>
  <c r="G41" i="23" s="1"/>
  <c r="F24" i="24"/>
  <c r="G27" i="23" s="1"/>
  <c r="F24" i="3"/>
  <c r="G13" i="23" s="1"/>
  <c r="F23" i="24"/>
  <c r="G26" i="23" s="1"/>
  <c r="F23" i="25"/>
  <c r="G40" i="23" s="1"/>
  <c r="F23" i="3"/>
  <c r="G12" i="23" s="1"/>
  <c r="K22" i="28"/>
  <c r="L81" i="23" s="1"/>
  <c r="D48" i="20"/>
  <c r="E48" i="20" s="1"/>
  <c r="J23" i="31"/>
  <c r="K124" i="23" s="1"/>
  <c r="J23" i="29"/>
  <c r="K96" i="23" s="1"/>
  <c r="J23" i="30"/>
  <c r="K110" i="23" s="1"/>
  <c r="N24" i="28"/>
  <c r="O83" i="23" s="1"/>
  <c r="N24" i="27"/>
  <c r="O69" i="23" s="1"/>
  <c r="N24" i="26"/>
  <c r="O55" i="23" s="1"/>
  <c r="F23" i="30"/>
  <c r="G110" i="23" s="1"/>
  <c r="F23" i="29"/>
  <c r="G96" i="23" s="1"/>
  <c r="F23" i="31"/>
  <c r="G124" i="23" s="1"/>
  <c r="N23" i="31"/>
  <c r="O124" i="23" s="1"/>
  <c r="N23" i="30"/>
  <c r="O110" i="23" s="1"/>
  <c r="N23" i="29"/>
  <c r="O96" i="23" s="1"/>
  <c r="J24" i="27"/>
  <c r="K69" i="23" s="1"/>
  <c r="J24" i="26"/>
  <c r="K55" i="23" s="1"/>
  <c r="J24" i="28"/>
  <c r="K83" i="23" s="1"/>
  <c r="O21" i="27"/>
  <c r="P66" i="23" s="1"/>
  <c r="O21" i="28"/>
  <c r="P80" i="23" s="1"/>
  <c r="O21" i="26"/>
  <c r="P52" i="23" s="1"/>
  <c r="B23" i="31"/>
  <c r="C124" i="23" s="1"/>
  <c r="B23" i="30"/>
  <c r="C110" i="23" s="1"/>
  <c r="B23" i="29"/>
  <c r="C96" i="23" s="1"/>
  <c r="R23" i="31"/>
  <c r="S124" i="23" s="1"/>
  <c r="R23" i="30"/>
  <c r="S110" i="23" s="1"/>
  <c r="R23" i="29"/>
  <c r="S96" i="23" s="1"/>
  <c r="F24" i="28"/>
  <c r="G83" i="23" s="1"/>
  <c r="F24" i="27"/>
  <c r="G69" i="23" s="1"/>
  <c r="F24" i="26"/>
  <c r="G55" i="23" s="1"/>
  <c r="J21" i="28"/>
  <c r="K80" i="23" s="1"/>
  <c r="J21" i="26"/>
  <c r="K52" i="23" s="1"/>
  <c r="J21" i="27"/>
  <c r="K66" i="23" s="1"/>
  <c r="B21" i="27"/>
  <c r="C66" i="23" s="1"/>
  <c r="B21" i="28"/>
  <c r="C80" i="23" s="1"/>
  <c r="B21" i="26"/>
  <c r="C52" i="23" s="1"/>
  <c r="Q24" i="28"/>
  <c r="R83" i="23" s="1"/>
  <c r="G20" i="27"/>
  <c r="H65" i="23" s="1"/>
  <c r="G20" i="28"/>
  <c r="H79" i="23" s="1"/>
  <c r="D23" i="20"/>
  <c r="E23" i="20" s="1"/>
  <c r="G24" i="3"/>
  <c r="H13" i="23" s="1"/>
  <c r="G24" i="24"/>
  <c r="H27" i="23" s="1"/>
  <c r="G24" i="25"/>
  <c r="H41" i="23" s="1"/>
  <c r="G24" i="26"/>
  <c r="H55" i="23" s="1"/>
  <c r="G24" i="28"/>
  <c r="H83" i="23" s="1"/>
  <c r="G24" i="27"/>
  <c r="H69" i="23" s="1"/>
  <c r="K20" i="20"/>
  <c r="L20" i="20" s="1"/>
  <c r="P12" i="21"/>
  <c r="T20" i="30"/>
  <c r="U107" i="23" s="1"/>
  <c r="T20" i="31"/>
  <c r="U121" i="23" s="1"/>
  <c r="T20" i="29"/>
  <c r="U93" i="23" s="1"/>
  <c r="T20" i="28"/>
  <c r="U79" i="23" s="1"/>
  <c r="T20" i="26"/>
  <c r="U51" i="23" s="1"/>
  <c r="T20" i="27"/>
  <c r="U65" i="23" s="1"/>
  <c r="T20" i="25"/>
  <c r="U37" i="23" s="1"/>
  <c r="T20" i="24"/>
  <c r="U23" i="23" s="1"/>
  <c r="T22" i="30"/>
  <c r="U109" i="23" s="1"/>
  <c r="T22" i="31"/>
  <c r="U123" i="23" s="1"/>
  <c r="T22" i="28"/>
  <c r="U81" i="23" s="1"/>
  <c r="T22" i="26"/>
  <c r="U53" i="23" s="1"/>
  <c r="T22" i="25"/>
  <c r="U39" i="23" s="1"/>
  <c r="T22" i="24"/>
  <c r="U25" i="23" s="1"/>
  <c r="T22" i="29"/>
  <c r="U95" i="23" s="1"/>
  <c r="T22" i="27"/>
  <c r="U67" i="23" s="1"/>
  <c r="H21" i="31"/>
  <c r="I122" i="23" s="1"/>
  <c r="H21" i="30"/>
  <c r="I108" i="23" s="1"/>
  <c r="H21" i="28"/>
  <c r="I80" i="23" s="1"/>
  <c r="H21" i="27"/>
  <c r="I66" i="23" s="1"/>
  <c r="H21" i="24"/>
  <c r="I24" i="23" s="1"/>
  <c r="H21" i="29"/>
  <c r="I94" i="23" s="1"/>
  <c r="H21" i="25"/>
  <c r="I38" i="23" s="1"/>
  <c r="H21" i="26"/>
  <c r="I52" i="23" s="1"/>
  <c r="U21" i="3"/>
  <c r="V10" i="23" s="1"/>
  <c r="U21" i="30"/>
  <c r="V108" i="23" s="1"/>
  <c r="U21" i="29"/>
  <c r="V94" i="23" s="1"/>
  <c r="U21" i="31"/>
  <c r="V122" i="23" s="1"/>
  <c r="U21" i="28"/>
  <c r="V80" i="23" s="1"/>
  <c r="U21" i="27"/>
  <c r="V66" i="23" s="1"/>
  <c r="U21" i="25"/>
  <c r="V38" i="23" s="1"/>
  <c r="U21" i="24"/>
  <c r="V24" i="23" s="1"/>
  <c r="U21" i="26"/>
  <c r="V52" i="23" s="1"/>
  <c r="T24" i="30"/>
  <c r="U111" i="23" s="1"/>
  <c r="T24" i="31"/>
  <c r="U125" i="23" s="1"/>
  <c r="T24" i="29"/>
  <c r="U97" i="23" s="1"/>
  <c r="T24" i="28"/>
  <c r="U83" i="23" s="1"/>
  <c r="T24" i="24"/>
  <c r="U27" i="23" s="1"/>
  <c r="T24" i="26"/>
  <c r="U55" i="23" s="1"/>
  <c r="T24" i="27"/>
  <c r="U69" i="23" s="1"/>
  <c r="T24" i="25"/>
  <c r="U41" i="23" s="1"/>
  <c r="T25" i="3"/>
  <c r="U14" i="23" s="1"/>
  <c r="T25" i="30"/>
  <c r="U112" i="23" s="1"/>
  <c r="T25" i="31"/>
  <c r="U126" i="23" s="1"/>
  <c r="T25" i="29"/>
  <c r="U98" i="23" s="1"/>
  <c r="T25" i="28"/>
  <c r="U84" i="23" s="1"/>
  <c r="T25" i="24"/>
  <c r="U28" i="23" s="1"/>
  <c r="T25" i="27"/>
  <c r="U70" i="23" s="1"/>
  <c r="T25" i="25"/>
  <c r="U42" i="23" s="1"/>
  <c r="T25" i="26"/>
  <c r="U56" i="23" s="1"/>
  <c r="M12" i="21"/>
  <c r="D22" i="31"/>
  <c r="E123" i="23" s="1"/>
  <c r="D22" i="30"/>
  <c r="E109" i="23" s="1"/>
  <c r="D22" i="29"/>
  <c r="E95" i="23" s="1"/>
  <c r="D22" i="28"/>
  <c r="E81" i="23" s="1"/>
  <c r="D22" i="24"/>
  <c r="E25" i="23" s="1"/>
  <c r="D22" i="27"/>
  <c r="E67" i="23" s="1"/>
  <c r="D22" i="26"/>
  <c r="E53" i="23" s="1"/>
  <c r="D22" i="25"/>
  <c r="E39" i="23" s="1"/>
  <c r="H25" i="29"/>
  <c r="I98" i="23" s="1"/>
  <c r="H25" i="31"/>
  <c r="I126" i="23" s="1"/>
  <c r="H25" i="30"/>
  <c r="I112" i="23" s="1"/>
  <c r="H25" i="28"/>
  <c r="I84" i="23" s="1"/>
  <c r="H25" i="26"/>
  <c r="I56" i="23" s="1"/>
  <c r="H25" i="27"/>
  <c r="I70" i="23" s="1"/>
  <c r="H25" i="25"/>
  <c r="I42" i="23" s="1"/>
  <c r="H25" i="24"/>
  <c r="I28" i="23" s="1"/>
  <c r="D38" i="20"/>
  <c r="E38" i="20" s="1"/>
  <c r="R52" i="20"/>
  <c r="T13" i="29" s="1" a="1"/>
  <c r="T13" i="29" s="1"/>
  <c r="K23" i="20"/>
  <c r="L23" i="20" s="1"/>
  <c r="D20" i="20"/>
  <c r="E20" i="20" s="1"/>
  <c r="R43" i="20"/>
  <c r="R22" i="20"/>
  <c r="R18" i="20"/>
  <c r="R50" i="20"/>
  <c r="R41" i="20"/>
  <c r="K19" i="20"/>
  <c r="K49" i="20"/>
  <c r="L49" i="20" s="1"/>
  <c r="D53" i="20"/>
  <c r="E53" i="20" s="1"/>
  <c r="D42" i="20"/>
  <c r="E42" i="20" s="1"/>
  <c r="K48" i="20"/>
  <c r="L48" i="20" s="1"/>
  <c r="K43" i="20"/>
  <c r="L43" i="20" s="1"/>
  <c r="R39" i="20"/>
  <c r="K40" i="20"/>
  <c r="L40" i="20" s="1"/>
  <c r="R19" i="20"/>
  <c r="R49" i="20"/>
  <c r="R53" i="20"/>
  <c r="T14" i="29" s="1" a="1"/>
  <c r="T14" i="29" s="1"/>
  <c r="R42" i="20"/>
  <c r="R48" i="20"/>
  <c r="R38" i="20"/>
  <c r="P9" i="29" s="1" a="1"/>
  <c r="P9" i="29" s="1"/>
  <c r="D21" i="20"/>
  <c r="E21" i="20" s="1"/>
  <c r="K51" i="20"/>
  <c r="L51" i="20" s="1"/>
  <c r="D22" i="20"/>
  <c r="E22" i="20" s="1"/>
  <c r="K18" i="20"/>
  <c r="L18" i="20" s="1"/>
  <c r="D50" i="20"/>
  <c r="E50" i="20" s="1"/>
  <c r="K41" i="20"/>
  <c r="L41" i="20" s="1"/>
  <c r="D39" i="20"/>
  <c r="E39" i="20" s="1"/>
  <c r="K21" i="20"/>
  <c r="L21" i="20" s="1"/>
  <c r="D51" i="20"/>
  <c r="E51" i="20" s="1"/>
  <c r="D40" i="20"/>
  <c r="E40" i="20" s="1"/>
  <c r="K22" i="20"/>
  <c r="L22" i="20" s="1"/>
  <c r="D18" i="20"/>
  <c r="E18" i="20" s="1"/>
  <c r="K50" i="20"/>
  <c r="L50" i="20" s="1"/>
  <c r="D41" i="20"/>
  <c r="E41" i="20" s="1"/>
  <c r="K38" i="20"/>
  <c r="L38" i="20" s="1"/>
  <c r="K52" i="20"/>
  <c r="L52" i="20" s="1"/>
  <c r="D43" i="20"/>
  <c r="E43" i="20" s="1"/>
  <c r="K39" i="20"/>
  <c r="L39" i="20" s="1"/>
  <c r="R21" i="20"/>
  <c r="H12" i="29" s="1" a="1"/>
  <c r="H12" i="29" s="1"/>
  <c r="R51" i="20"/>
  <c r="T12" i="29" s="1" a="1"/>
  <c r="T12" i="29" s="1"/>
  <c r="R40" i="20"/>
  <c r="P11" i="29" s="1" a="1"/>
  <c r="P11" i="29" s="1"/>
  <c r="T12" i="21"/>
  <c r="T20" i="3"/>
  <c r="U9" i="23" s="1"/>
  <c r="T24" i="3"/>
  <c r="U13" i="23" s="1"/>
  <c r="H21" i="3"/>
  <c r="I10" i="23" s="1"/>
  <c r="H12" i="21"/>
  <c r="T22" i="3"/>
  <c r="U11" i="23" s="1"/>
  <c r="H25" i="3"/>
  <c r="I14" i="23" s="1"/>
  <c r="D22" i="3"/>
  <c r="E11" i="23" s="1"/>
  <c r="R15" i="3"/>
  <c r="R26" i="3" s="1"/>
  <c r="S15" i="23" s="1"/>
  <c r="N15" i="3"/>
  <c r="N26" i="3" s="1"/>
  <c r="O15" i="23" s="1"/>
  <c r="S8" i="20" l="1"/>
  <c r="D9" i="30" a="1"/>
  <c r="D9" i="30" s="1"/>
  <c r="D9" i="31" a="1"/>
  <c r="D9" i="31" s="1"/>
  <c r="G15" i="30"/>
  <c r="S42" i="20"/>
  <c r="P13" i="30" a="1"/>
  <c r="P13" i="30" s="1"/>
  <c r="P13" i="31" a="1"/>
  <c r="P13" i="31" s="1"/>
  <c r="S41" i="20"/>
  <c r="P12" i="30" a="1"/>
  <c r="P12" i="30" s="1"/>
  <c r="P12" i="31" a="1"/>
  <c r="P12" i="31" s="1"/>
  <c r="P13" i="29" a="1"/>
  <c r="P13" i="29" s="1"/>
  <c r="S12" i="20"/>
  <c r="D13" i="30" a="1"/>
  <c r="D13" i="30" s="1"/>
  <c r="D13" i="31" a="1"/>
  <c r="D13" i="31" s="1"/>
  <c r="S11" i="20"/>
  <c r="D12" i="30" a="1"/>
  <c r="D12" i="30" s="1"/>
  <c r="D12" i="31" a="1"/>
  <c r="D12" i="31" s="1"/>
  <c r="S50" i="20"/>
  <c r="T11" i="30" a="1"/>
  <c r="T11" i="30" s="1"/>
  <c r="T11" i="31" a="1"/>
  <c r="T11" i="31" s="1"/>
  <c r="K15" i="31"/>
  <c r="S29" i="20"/>
  <c r="M10" i="29" s="1" a="1"/>
  <c r="M10" i="29" s="1"/>
  <c r="L10" i="30" a="1"/>
  <c r="L10" i="30" s="1"/>
  <c r="L10" i="31" a="1"/>
  <c r="L10" i="31" s="1"/>
  <c r="S30" i="20"/>
  <c r="L11" i="30" a="1"/>
  <c r="L11" i="30" s="1"/>
  <c r="L11" i="31" a="1"/>
  <c r="L11" i="31" s="1"/>
  <c r="S49" i="20"/>
  <c r="T10" i="30" a="1"/>
  <c r="T10" i="30" s="1"/>
  <c r="T10" i="31" a="1"/>
  <c r="T10" i="31" s="1"/>
  <c r="K15" i="30"/>
  <c r="K15" i="29"/>
  <c r="S15" i="31"/>
  <c r="G15" i="31"/>
  <c r="S19" i="20"/>
  <c r="H10" i="30" a="1"/>
  <c r="H10" i="30" s="1"/>
  <c r="H10" i="31" a="1"/>
  <c r="H10" i="31" s="1"/>
  <c r="S43" i="20"/>
  <c r="P14" i="30" a="1"/>
  <c r="P14" i="30" s="1"/>
  <c r="P14" i="31" a="1"/>
  <c r="P14" i="31" s="1"/>
  <c r="M12" i="30" a="1"/>
  <c r="M12" i="30" s="1"/>
  <c r="M12" i="31" a="1"/>
  <c r="M12" i="31" s="1"/>
  <c r="S15" i="29"/>
  <c r="S51" i="20"/>
  <c r="T12" i="30" a="1"/>
  <c r="T12" i="30" s="1"/>
  <c r="T12" i="31" a="1"/>
  <c r="T12" i="31" s="1"/>
  <c r="S21" i="20"/>
  <c r="I12" i="29" s="1" a="1"/>
  <c r="I12" i="29" s="1"/>
  <c r="H12" i="30" a="1"/>
  <c r="H12" i="30" s="1"/>
  <c r="H12" i="31" a="1"/>
  <c r="H12" i="31" s="1"/>
  <c r="S39" i="20"/>
  <c r="P10" i="30" a="1"/>
  <c r="P10" i="30" s="1"/>
  <c r="P10" i="31" a="1"/>
  <c r="P10" i="31" s="1"/>
  <c r="H10" i="29" a="1"/>
  <c r="H10" i="29" s="1"/>
  <c r="S32" i="20"/>
  <c r="L13" i="30" a="1"/>
  <c r="L13" i="30" s="1"/>
  <c r="L13" i="31" a="1"/>
  <c r="L13" i="31" s="1"/>
  <c r="S28" i="20"/>
  <c r="L9" i="30" a="1"/>
  <c r="L9" i="30" s="1"/>
  <c r="L9" i="31" a="1"/>
  <c r="L9" i="31" s="1"/>
  <c r="L15" i="31" s="1"/>
  <c r="S15" i="30"/>
  <c r="S53" i="20"/>
  <c r="T14" i="30" a="1"/>
  <c r="T14" i="30" s="1"/>
  <c r="T14" i="31" a="1"/>
  <c r="T14" i="31" s="1"/>
  <c r="S18" i="20"/>
  <c r="H9" i="30" a="1"/>
  <c r="H9" i="30" s="1"/>
  <c r="H9" i="31" a="1"/>
  <c r="H9" i="31" s="1"/>
  <c r="S22" i="20"/>
  <c r="H13" i="30" a="1"/>
  <c r="H13" i="30" s="1"/>
  <c r="H13" i="31" a="1"/>
  <c r="H13" i="31" s="1"/>
  <c r="T10" i="29" a="1"/>
  <c r="T10" i="29" s="1"/>
  <c r="T15" i="29" s="1"/>
  <c r="P14" i="29" a="1"/>
  <c r="P14" i="29" s="1"/>
  <c r="P25" i="29" s="1"/>
  <c r="Q98" i="23" s="1"/>
  <c r="S10" i="20"/>
  <c r="D11" i="30" a="1"/>
  <c r="D11" i="30" s="1"/>
  <c r="D11" i="31" a="1"/>
  <c r="D11" i="31" s="1"/>
  <c r="S33" i="20"/>
  <c r="L14" i="30" a="1"/>
  <c r="L14" i="30" s="1"/>
  <c r="L14" i="31" a="1"/>
  <c r="L14" i="31" s="1"/>
  <c r="O15" i="31"/>
  <c r="S9" i="20"/>
  <c r="D10" i="30" a="1"/>
  <c r="D10" i="30" s="1"/>
  <c r="D10" i="31" a="1"/>
  <c r="D10" i="31" s="1"/>
  <c r="S20" i="20"/>
  <c r="I11" i="29" s="1" a="1"/>
  <c r="I11" i="29" s="1"/>
  <c r="I22" i="29" s="1"/>
  <c r="J95" i="23" s="1"/>
  <c r="H11" i="30" a="1"/>
  <c r="H11" i="30" s="1"/>
  <c r="H11" i="31" a="1"/>
  <c r="H11" i="31" s="1"/>
  <c r="C15" i="30"/>
  <c r="S13" i="20"/>
  <c r="D14" i="30" a="1"/>
  <c r="D14" i="30" s="1"/>
  <c r="D14" i="31" a="1"/>
  <c r="D14" i="31" s="1"/>
  <c r="P10" i="29" a="1"/>
  <c r="P10" i="29" s="1"/>
  <c r="P15" i="29" s="1"/>
  <c r="O15" i="29"/>
  <c r="S38" i="20"/>
  <c r="P9" i="30" a="1"/>
  <c r="P9" i="30" s="1"/>
  <c r="P9" i="31" a="1"/>
  <c r="P9" i="31" s="1"/>
  <c r="S23" i="20"/>
  <c r="H14" i="30" a="1"/>
  <c r="H14" i="30" s="1"/>
  <c r="H14" i="31" a="1"/>
  <c r="H14" i="31" s="1"/>
  <c r="S48" i="20"/>
  <c r="T9" i="30" a="1"/>
  <c r="T9" i="30" s="1"/>
  <c r="T15" i="30" s="1"/>
  <c r="T9" i="31" a="1"/>
  <c r="T9" i="31" s="1"/>
  <c r="S40" i="20"/>
  <c r="P11" i="30" a="1"/>
  <c r="P11" i="30" s="1"/>
  <c r="P11" i="31" a="1"/>
  <c r="P11" i="31" s="1"/>
  <c r="S52" i="20"/>
  <c r="T13" i="30" a="1"/>
  <c r="T13" i="30" s="1"/>
  <c r="T13" i="31" a="1"/>
  <c r="T13" i="31" s="1"/>
  <c r="C15" i="31"/>
  <c r="O15" i="30"/>
  <c r="D15" i="29"/>
  <c r="D15" i="26"/>
  <c r="L21" i="27"/>
  <c r="M66" i="23" s="1"/>
  <c r="T15" i="26"/>
  <c r="L15" i="29"/>
  <c r="Q9" i="3" a="1"/>
  <c r="Q9" i="3" s="1"/>
  <c r="E14" i="3" a="1"/>
  <c r="E14" i="3" s="1"/>
  <c r="E13" i="29" a="1"/>
  <c r="E13" i="29" s="1"/>
  <c r="U11" i="29" a="1"/>
  <c r="U11" i="29" s="1"/>
  <c r="Q10" i="29" a="1"/>
  <c r="Q10" i="29" s="1"/>
  <c r="M9" i="29" a="1"/>
  <c r="M9" i="29" s="1"/>
  <c r="I14" i="26" a="1"/>
  <c r="I14" i="26" s="1"/>
  <c r="E13" i="26" a="1"/>
  <c r="E13" i="26" s="1"/>
  <c r="U11" i="26" a="1"/>
  <c r="U11" i="26" s="1"/>
  <c r="Q10" i="26" a="1"/>
  <c r="Q10" i="26" s="1"/>
  <c r="M9" i="26" a="1"/>
  <c r="M9" i="26" s="1"/>
  <c r="U11" i="3" a="1"/>
  <c r="U11" i="3" s="1"/>
  <c r="I13" i="3" a="1"/>
  <c r="I13" i="3" s="1"/>
  <c r="U14" i="29" a="1"/>
  <c r="U14" i="29" s="1"/>
  <c r="Q13" i="29" a="1"/>
  <c r="Q13" i="29" s="1"/>
  <c r="M12" i="29" a="1"/>
  <c r="M12" i="29" s="1"/>
  <c r="E10" i="29" a="1"/>
  <c r="E10" i="29" s="1"/>
  <c r="U14" i="26" a="1"/>
  <c r="U14" i="26" s="1"/>
  <c r="Q13" i="26" a="1"/>
  <c r="Q13" i="26" s="1"/>
  <c r="M12" i="26" a="1"/>
  <c r="M12" i="26" s="1"/>
  <c r="I11" i="26" a="1"/>
  <c r="I11" i="26" s="1"/>
  <c r="E10" i="26" a="1"/>
  <c r="E10" i="26" s="1"/>
  <c r="E11" i="3" a="1"/>
  <c r="E11" i="3" s="1"/>
  <c r="U14" i="3" a="1"/>
  <c r="U14" i="3" s="1"/>
  <c r="M11" i="3" a="1"/>
  <c r="M11" i="3" s="1"/>
  <c r="I11" i="3" a="1"/>
  <c r="I11" i="3" s="1"/>
  <c r="Q13" i="3" a="1"/>
  <c r="Q13" i="3" s="1"/>
  <c r="Q10" i="3" a="1"/>
  <c r="Q10" i="3" s="1"/>
  <c r="M9" i="3" a="1"/>
  <c r="M9" i="3" s="1"/>
  <c r="I9" i="3" a="1"/>
  <c r="I9" i="3" s="1"/>
  <c r="E12" i="3" a="1"/>
  <c r="E12" i="3" s="1"/>
  <c r="Q14" i="29" a="1"/>
  <c r="Q14" i="29" s="1"/>
  <c r="M13" i="29" a="1"/>
  <c r="M13" i="29" s="1"/>
  <c r="U12" i="29" a="1"/>
  <c r="U12" i="29" s="1"/>
  <c r="Q11" i="29" a="1"/>
  <c r="Q11" i="29" s="1"/>
  <c r="I9" i="29" a="1"/>
  <c r="I9" i="29" s="1"/>
  <c r="Q14" i="26" a="1"/>
  <c r="Q14" i="26" s="1"/>
  <c r="M13" i="26" a="1"/>
  <c r="M13" i="26" s="1"/>
  <c r="M24" i="26" s="1"/>
  <c r="N55" i="23" s="1"/>
  <c r="I12" i="26" a="1"/>
  <c r="I12" i="26" s="1"/>
  <c r="E11" i="26" a="1"/>
  <c r="E11" i="26" s="1"/>
  <c r="U9" i="26" a="1"/>
  <c r="U9" i="26" s="1"/>
  <c r="I14" i="3" a="1"/>
  <c r="I14" i="3" s="1"/>
  <c r="E14" i="29" a="1"/>
  <c r="E14" i="29" s="1"/>
  <c r="U9" i="29" a="1"/>
  <c r="U9" i="29" s="1"/>
  <c r="E14" i="26" a="1"/>
  <c r="E14" i="26" s="1"/>
  <c r="U12" i="26" a="1"/>
  <c r="U12" i="26" s="1"/>
  <c r="Q11" i="26" a="1"/>
  <c r="Q11" i="26" s="1"/>
  <c r="Q22" i="26" s="1"/>
  <c r="R53" i="23" s="1"/>
  <c r="M10" i="26" a="1"/>
  <c r="M10" i="26" s="1"/>
  <c r="I9" i="26" a="1"/>
  <c r="I9" i="26" s="1"/>
  <c r="U12" i="3" a="1"/>
  <c r="U12" i="3" s="1"/>
  <c r="E9" i="3" a="1"/>
  <c r="E9" i="3" s="1"/>
  <c r="Q14" i="3" a="1"/>
  <c r="Q14" i="3" s="1"/>
  <c r="M12" i="3" a="1"/>
  <c r="M12" i="3" s="1"/>
  <c r="U9" i="3" a="1"/>
  <c r="U9" i="3" s="1"/>
  <c r="I12" i="3" a="1"/>
  <c r="I12" i="3" s="1"/>
  <c r="Q12" i="3" a="1"/>
  <c r="Q12" i="3" s="1"/>
  <c r="M14" i="3" a="1"/>
  <c r="M14" i="3" s="1"/>
  <c r="U10" i="3" a="1"/>
  <c r="U10" i="3" s="1"/>
  <c r="Q11" i="3" a="1"/>
  <c r="Q11" i="3" s="1"/>
  <c r="E13" i="3" a="1"/>
  <c r="E13" i="3" s="1"/>
  <c r="M14" i="29" a="1"/>
  <c r="M14" i="29" s="1"/>
  <c r="U13" i="29" a="1"/>
  <c r="U13" i="29" s="1"/>
  <c r="I13" i="29" a="1"/>
  <c r="I13" i="29" s="1"/>
  <c r="Q12" i="29" a="1"/>
  <c r="Q12" i="29" s="1"/>
  <c r="E12" i="29" a="1"/>
  <c r="E12" i="29" s="1"/>
  <c r="M11" i="29" a="1"/>
  <c r="M11" i="29" s="1"/>
  <c r="U10" i="29" a="1"/>
  <c r="U10" i="29" s="1"/>
  <c r="Q9" i="29" a="1"/>
  <c r="Q9" i="29" s="1"/>
  <c r="E9" i="29" a="1"/>
  <c r="E9" i="29" s="1"/>
  <c r="U13" i="26" a="1"/>
  <c r="U13" i="26" s="1"/>
  <c r="I13" i="26" a="1"/>
  <c r="I13" i="26" s="1"/>
  <c r="E12" i="26" a="1"/>
  <c r="E12" i="26" s="1"/>
  <c r="U10" i="26" a="1"/>
  <c r="U10" i="26" s="1"/>
  <c r="Q9" i="26" a="1"/>
  <c r="Q9" i="26" s="1"/>
  <c r="U13" i="3" a="1"/>
  <c r="U13" i="3" s="1"/>
  <c r="M14" i="26" a="1"/>
  <c r="M14" i="26" s="1"/>
  <c r="Q12" i="26" a="1"/>
  <c r="Q12" i="26" s="1"/>
  <c r="M11" i="26" a="1"/>
  <c r="M11" i="26" s="1"/>
  <c r="I10" i="26" a="1"/>
  <c r="I10" i="26" s="1"/>
  <c r="E9" i="26" a="1"/>
  <c r="E9" i="26" s="1"/>
  <c r="M10" i="3" a="1"/>
  <c r="M10" i="3" s="1"/>
  <c r="I10" i="3" a="1"/>
  <c r="I10" i="3" s="1"/>
  <c r="E10" i="3" a="1"/>
  <c r="E10" i="3" s="1"/>
  <c r="M13" i="3" a="1"/>
  <c r="M13" i="3" s="1"/>
  <c r="P15" i="26"/>
  <c r="H15" i="29"/>
  <c r="H15" i="26"/>
  <c r="L15" i="26"/>
  <c r="Q24" i="27"/>
  <c r="R69" i="23" s="1"/>
  <c r="M24" i="27"/>
  <c r="N69" i="23" s="1"/>
  <c r="E25" i="24"/>
  <c r="F28" i="23" s="1"/>
  <c r="M24" i="28"/>
  <c r="N83" i="23" s="1"/>
  <c r="K22" i="26"/>
  <c r="L53" i="23" s="1"/>
  <c r="K22" i="27"/>
  <c r="L67" i="23" s="1"/>
  <c r="F15" i="3"/>
  <c r="F26" i="3" s="1"/>
  <c r="G15" i="23" s="1"/>
  <c r="L21" i="28"/>
  <c r="M80" i="23" s="1"/>
  <c r="L21" i="26"/>
  <c r="M52" i="23" s="1"/>
  <c r="N26" i="24"/>
  <c r="O29" i="23" s="1"/>
  <c r="N20" i="24"/>
  <c r="O23" i="23" s="1"/>
  <c r="R26" i="24"/>
  <c r="S29" i="23" s="1"/>
  <c r="B20" i="25"/>
  <c r="C37" i="23" s="1"/>
  <c r="J26" i="24"/>
  <c r="K29" i="23" s="1"/>
  <c r="J20" i="24"/>
  <c r="K23" i="23" s="1"/>
  <c r="P23" i="29"/>
  <c r="Q96" i="23" s="1"/>
  <c r="N26" i="25"/>
  <c r="O43" i="23" s="1"/>
  <c r="N20" i="25"/>
  <c r="O37" i="23" s="1"/>
  <c r="R26" i="25"/>
  <c r="S43" i="23" s="1"/>
  <c r="J20" i="25"/>
  <c r="K37" i="23" s="1"/>
  <c r="J26" i="25"/>
  <c r="K43" i="23" s="1"/>
  <c r="B20" i="24"/>
  <c r="C23" i="23" s="1"/>
  <c r="R26" i="27"/>
  <c r="S71" i="23" s="1"/>
  <c r="K24" i="3"/>
  <c r="L13" i="23" s="1"/>
  <c r="K24" i="25"/>
  <c r="L41" i="23" s="1"/>
  <c r="K24" i="24"/>
  <c r="L27" i="23" s="1"/>
  <c r="D21" i="31"/>
  <c r="E122" i="23" s="1"/>
  <c r="D21" i="30"/>
  <c r="E108" i="23" s="1"/>
  <c r="D21" i="29"/>
  <c r="E94" i="23" s="1"/>
  <c r="L24" i="28"/>
  <c r="M83" i="23" s="1"/>
  <c r="L24" i="27"/>
  <c r="M69" i="23" s="1"/>
  <c r="L25" i="27"/>
  <c r="M70" i="23" s="1"/>
  <c r="L25" i="26"/>
  <c r="M56" i="23" s="1"/>
  <c r="L25" i="28"/>
  <c r="M84" i="23" s="1"/>
  <c r="C25" i="31"/>
  <c r="D126" i="23" s="1"/>
  <c r="C25" i="30"/>
  <c r="D112" i="23" s="1"/>
  <c r="C25" i="29"/>
  <c r="D98" i="23" s="1"/>
  <c r="R26" i="30"/>
  <c r="S113" i="23" s="1"/>
  <c r="J26" i="27"/>
  <c r="K71" i="23" s="1"/>
  <c r="J20" i="27"/>
  <c r="K65" i="23" s="1"/>
  <c r="N26" i="26"/>
  <c r="O57" i="23" s="1"/>
  <c r="N20" i="26"/>
  <c r="O51" i="23" s="1"/>
  <c r="K25" i="3"/>
  <c r="L14" i="23" s="1"/>
  <c r="K25" i="24"/>
  <c r="L28" i="23" s="1"/>
  <c r="K25" i="25"/>
  <c r="L42" i="23" s="1"/>
  <c r="D25" i="28"/>
  <c r="E84" i="23" s="1"/>
  <c r="D25" i="26"/>
  <c r="E56" i="23" s="1"/>
  <c r="D25" i="27"/>
  <c r="E70" i="23" s="1"/>
  <c r="K20" i="3"/>
  <c r="L9" i="23" s="1"/>
  <c r="C23" i="28"/>
  <c r="D82" i="23" s="1"/>
  <c r="C23" i="26"/>
  <c r="D54" i="23" s="1"/>
  <c r="C23" i="27"/>
  <c r="D68" i="23" s="1"/>
  <c r="O22" i="30"/>
  <c r="P109" i="23" s="1"/>
  <c r="O22" i="31"/>
  <c r="P123" i="23" s="1"/>
  <c r="O22" i="29"/>
  <c r="P95" i="23" s="1"/>
  <c r="O25" i="27"/>
  <c r="P70" i="23" s="1"/>
  <c r="O25" i="28"/>
  <c r="P84" i="23" s="1"/>
  <c r="O25" i="26"/>
  <c r="P56" i="23" s="1"/>
  <c r="R26" i="31"/>
  <c r="S127" i="23" s="1"/>
  <c r="K25" i="28"/>
  <c r="L84" i="23" s="1"/>
  <c r="K25" i="26"/>
  <c r="L56" i="23" s="1"/>
  <c r="K25" i="27"/>
  <c r="L70" i="23" s="1"/>
  <c r="B20" i="28"/>
  <c r="C79" i="23" s="1"/>
  <c r="K21" i="3"/>
  <c r="L10" i="23" s="1"/>
  <c r="K21" i="24"/>
  <c r="L24" i="23" s="1"/>
  <c r="K21" i="25"/>
  <c r="L38" i="23" s="1"/>
  <c r="O23" i="3"/>
  <c r="P12" i="23" s="1"/>
  <c r="O23" i="24"/>
  <c r="P26" i="23" s="1"/>
  <c r="O23" i="25"/>
  <c r="P40" i="23" s="1"/>
  <c r="L25" i="3"/>
  <c r="M14" i="23" s="1"/>
  <c r="L25" i="25"/>
  <c r="M42" i="23" s="1"/>
  <c r="L25" i="24"/>
  <c r="M28" i="23" s="1"/>
  <c r="E25" i="28"/>
  <c r="F84" i="23" s="1"/>
  <c r="O24" i="29"/>
  <c r="P97" i="23" s="1"/>
  <c r="O24" i="31"/>
  <c r="P125" i="23" s="1"/>
  <c r="O24" i="30"/>
  <c r="P111" i="23" s="1"/>
  <c r="K21" i="31"/>
  <c r="L122" i="23" s="1"/>
  <c r="K21" i="30"/>
  <c r="L108" i="23" s="1"/>
  <c r="K21" i="29"/>
  <c r="L94" i="23" s="1"/>
  <c r="M23" i="31"/>
  <c r="N124" i="23" s="1"/>
  <c r="M23" i="30"/>
  <c r="N110" i="23" s="1"/>
  <c r="C23" i="29"/>
  <c r="D96" i="23" s="1"/>
  <c r="C23" i="31"/>
  <c r="D124" i="23" s="1"/>
  <c r="C23" i="30"/>
  <c r="D110" i="23" s="1"/>
  <c r="D25" i="31"/>
  <c r="E126" i="23" s="1"/>
  <c r="D25" i="30"/>
  <c r="E112" i="23" s="1"/>
  <c r="D25" i="29"/>
  <c r="E98" i="23" s="1"/>
  <c r="K21" i="28"/>
  <c r="L80" i="23" s="1"/>
  <c r="K21" i="26"/>
  <c r="L52" i="23" s="1"/>
  <c r="K21" i="27"/>
  <c r="L66" i="23" s="1"/>
  <c r="M22" i="28"/>
  <c r="N81" i="23" s="1"/>
  <c r="Q25" i="25"/>
  <c r="R42" i="23" s="1"/>
  <c r="C21" i="31"/>
  <c r="D122" i="23" s="1"/>
  <c r="C21" i="30"/>
  <c r="D108" i="23" s="1"/>
  <c r="C21" i="29"/>
  <c r="D94" i="23" s="1"/>
  <c r="P24" i="27"/>
  <c r="Q69" i="23" s="1"/>
  <c r="P24" i="26"/>
  <c r="Q55" i="23" s="1"/>
  <c r="Q22" i="28"/>
  <c r="R81" i="23" s="1"/>
  <c r="L24" i="26"/>
  <c r="M55" i="23" s="1"/>
  <c r="J26" i="26"/>
  <c r="K57" i="23" s="1"/>
  <c r="J20" i="26"/>
  <c r="K51" i="23" s="1"/>
  <c r="F26" i="28"/>
  <c r="G85" i="23" s="1"/>
  <c r="F20" i="28"/>
  <c r="G79" i="23" s="1"/>
  <c r="N26" i="27"/>
  <c r="O71" i="23" s="1"/>
  <c r="N20" i="27"/>
  <c r="O65" i="23" s="1"/>
  <c r="B20" i="26"/>
  <c r="C51" i="23" s="1"/>
  <c r="O22" i="3"/>
  <c r="P11" i="23" s="1"/>
  <c r="O22" i="25"/>
  <c r="P39" i="23" s="1"/>
  <c r="O22" i="24"/>
  <c r="P25" i="23" s="1"/>
  <c r="O21" i="3"/>
  <c r="P10" i="23" s="1"/>
  <c r="O21" i="25"/>
  <c r="P38" i="23" s="1"/>
  <c r="O21" i="24"/>
  <c r="P24" i="23" s="1"/>
  <c r="E21" i="28"/>
  <c r="F80" i="23" s="1"/>
  <c r="O20" i="3"/>
  <c r="P9" i="23" s="1"/>
  <c r="O23" i="27"/>
  <c r="P68" i="23" s="1"/>
  <c r="O23" i="28"/>
  <c r="P82" i="23" s="1"/>
  <c r="O23" i="26"/>
  <c r="P54" i="23" s="1"/>
  <c r="M21" i="28"/>
  <c r="N80" i="23" s="1"/>
  <c r="K25" i="31"/>
  <c r="L126" i="23" s="1"/>
  <c r="K25" i="30"/>
  <c r="L112" i="23" s="1"/>
  <c r="K25" i="29"/>
  <c r="L98" i="23" s="1"/>
  <c r="K23" i="30"/>
  <c r="L110" i="23" s="1"/>
  <c r="K23" i="31"/>
  <c r="L124" i="23" s="1"/>
  <c r="K23" i="29"/>
  <c r="L96" i="23" s="1"/>
  <c r="O24" i="27"/>
  <c r="P69" i="23" s="1"/>
  <c r="O24" i="28"/>
  <c r="P83" i="23" s="1"/>
  <c r="O24" i="26"/>
  <c r="P55" i="23" s="1"/>
  <c r="O22" i="27"/>
  <c r="P67" i="23" s="1"/>
  <c r="O22" i="26"/>
  <c r="P53" i="23" s="1"/>
  <c r="O22" i="28"/>
  <c r="P81" i="23" s="1"/>
  <c r="F26" i="26"/>
  <c r="G57" i="23" s="1"/>
  <c r="F20" i="26"/>
  <c r="G51" i="23" s="1"/>
  <c r="R26" i="28"/>
  <c r="S85" i="23" s="1"/>
  <c r="J26" i="28"/>
  <c r="K85" i="23" s="1"/>
  <c r="J20" i="28"/>
  <c r="K79" i="23" s="1"/>
  <c r="C21" i="25"/>
  <c r="D38" i="23" s="1"/>
  <c r="C21" i="24"/>
  <c r="D24" i="23" s="1"/>
  <c r="K23" i="3"/>
  <c r="L12" i="23" s="1"/>
  <c r="K23" i="25"/>
  <c r="L40" i="23" s="1"/>
  <c r="K23" i="24"/>
  <c r="L26" i="23" s="1"/>
  <c r="D25" i="25"/>
  <c r="E42" i="23" s="1"/>
  <c r="D25" i="24"/>
  <c r="E28" i="23" s="1"/>
  <c r="O25" i="3"/>
  <c r="P14" i="23" s="1"/>
  <c r="O25" i="25"/>
  <c r="P42" i="23" s="1"/>
  <c r="O25" i="24"/>
  <c r="P28" i="23" s="1"/>
  <c r="O21" i="29"/>
  <c r="P94" i="23" s="1"/>
  <c r="O21" i="31"/>
  <c r="P122" i="23" s="1"/>
  <c r="O21" i="30"/>
  <c r="P108" i="23" s="1"/>
  <c r="L23" i="30"/>
  <c r="M110" i="23" s="1"/>
  <c r="L23" i="29"/>
  <c r="M96" i="23" s="1"/>
  <c r="L23" i="31"/>
  <c r="M124" i="23" s="1"/>
  <c r="L25" i="30"/>
  <c r="M112" i="23" s="1"/>
  <c r="L25" i="31"/>
  <c r="M126" i="23" s="1"/>
  <c r="L25" i="29"/>
  <c r="M98" i="23" s="1"/>
  <c r="Q21" i="28"/>
  <c r="R80" i="23" s="1"/>
  <c r="O25" i="29"/>
  <c r="P98" i="23" s="1"/>
  <c r="O25" i="31"/>
  <c r="P126" i="23" s="1"/>
  <c r="O25" i="30"/>
  <c r="P112" i="23" s="1"/>
  <c r="R26" i="26"/>
  <c r="S57" i="23" s="1"/>
  <c r="C23" i="24"/>
  <c r="D26" i="23" s="1"/>
  <c r="C23" i="25"/>
  <c r="D40" i="23" s="1"/>
  <c r="K22" i="3"/>
  <c r="L11" i="23" s="1"/>
  <c r="K22" i="24"/>
  <c r="L25" i="23" s="1"/>
  <c r="K22" i="25"/>
  <c r="L39" i="23" s="1"/>
  <c r="O24" i="3"/>
  <c r="P13" i="23" s="1"/>
  <c r="O24" i="24"/>
  <c r="P27" i="23" s="1"/>
  <c r="O24" i="25"/>
  <c r="P41" i="23" s="1"/>
  <c r="C25" i="25"/>
  <c r="D42" i="23" s="1"/>
  <c r="C25" i="24"/>
  <c r="D28" i="23" s="1"/>
  <c r="M25" i="25"/>
  <c r="N42" i="23" s="1"/>
  <c r="M25" i="24"/>
  <c r="N28" i="23" s="1"/>
  <c r="D21" i="28"/>
  <c r="E80" i="23" s="1"/>
  <c r="D21" i="27"/>
  <c r="E66" i="23" s="1"/>
  <c r="P22" i="26"/>
  <c r="Q53" i="23" s="1"/>
  <c r="P22" i="28"/>
  <c r="Q81" i="23" s="1"/>
  <c r="P22" i="27"/>
  <c r="Q67" i="23" s="1"/>
  <c r="K24" i="29"/>
  <c r="L97" i="23" s="1"/>
  <c r="K24" i="30"/>
  <c r="L111" i="23" s="1"/>
  <c r="K24" i="31"/>
  <c r="L125" i="23" s="1"/>
  <c r="D23" i="31"/>
  <c r="E124" i="23" s="1"/>
  <c r="D23" i="30"/>
  <c r="E110" i="23" s="1"/>
  <c r="D23" i="29"/>
  <c r="E96" i="23" s="1"/>
  <c r="K23" i="27"/>
  <c r="L68" i="23" s="1"/>
  <c r="K23" i="26"/>
  <c r="L54" i="23" s="1"/>
  <c r="K23" i="28"/>
  <c r="L82" i="23" s="1"/>
  <c r="L22" i="30"/>
  <c r="M109" i="23" s="1"/>
  <c r="L22" i="29"/>
  <c r="M95" i="23" s="1"/>
  <c r="L22" i="31"/>
  <c r="M123" i="23" s="1"/>
  <c r="C21" i="28"/>
  <c r="D80" i="23" s="1"/>
  <c r="C21" i="27"/>
  <c r="D66" i="23" s="1"/>
  <c r="C21" i="26"/>
  <c r="D52" i="23" s="1"/>
  <c r="K24" i="28"/>
  <c r="L83" i="23" s="1"/>
  <c r="K24" i="26"/>
  <c r="L55" i="23" s="1"/>
  <c r="K24" i="27"/>
  <c r="L69" i="23" s="1"/>
  <c r="P25" i="31"/>
  <c r="Q126" i="23" s="1"/>
  <c r="P25" i="30"/>
  <c r="Q112" i="23" s="1"/>
  <c r="C25" i="28"/>
  <c r="D84" i="23" s="1"/>
  <c r="C25" i="27"/>
  <c r="D70" i="23" s="1"/>
  <c r="C25" i="26"/>
  <c r="D56" i="23" s="1"/>
  <c r="O23" i="30"/>
  <c r="P110" i="23" s="1"/>
  <c r="O23" i="29"/>
  <c r="P96" i="23" s="1"/>
  <c r="O23" i="31"/>
  <c r="P124" i="23" s="1"/>
  <c r="K22" i="29"/>
  <c r="L95" i="23" s="1"/>
  <c r="K22" i="31"/>
  <c r="L123" i="23" s="1"/>
  <c r="K22" i="30"/>
  <c r="L109" i="23" s="1"/>
  <c r="N26" i="28"/>
  <c r="O85" i="23" s="1"/>
  <c r="N20" i="28"/>
  <c r="O79" i="23" s="1"/>
  <c r="R26" i="29"/>
  <c r="S99" i="23" s="1"/>
  <c r="F26" i="27"/>
  <c r="G71" i="23" s="1"/>
  <c r="F20" i="27"/>
  <c r="G65" i="23" s="1"/>
  <c r="B20" i="27"/>
  <c r="C65" i="23" s="1"/>
  <c r="S23" i="3"/>
  <c r="T12" i="23" s="1"/>
  <c r="G20" i="25"/>
  <c r="H37" i="23" s="1"/>
  <c r="G20" i="24"/>
  <c r="H23" i="23" s="1"/>
  <c r="G20" i="30"/>
  <c r="H107" i="23" s="1"/>
  <c r="G20" i="29"/>
  <c r="H93" i="23" s="1"/>
  <c r="G20" i="31"/>
  <c r="H121" i="23" s="1"/>
  <c r="I20" i="28"/>
  <c r="J79" i="23" s="1"/>
  <c r="I20" i="25"/>
  <c r="J37" i="23" s="1"/>
  <c r="G23" i="3"/>
  <c r="H12" i="23" s="1"/>
  <c r="G23" i="25"/>
  <c r="H40" i="23" s="1"/>
  <c r="G23" i="24"/>
  <c r="H26" i="23" s="1"/>
  <c r="I23" i="25"/>
  <c r="J40" i="23" s="1"/>
  <c r="I23" i="24"/>
  <c r="J26" i="23" s="1"/>
  <c r="G23" i="27"/>
  <c r="H68" i="23" s="1"/>
  <c r="G23" i="26"/>
  <c r="H54" i="23" s="1"/>
  <c r="G23" i="28"/>
  <c r="H82" i="23" s="1"/>
  <c r="G23" i="30"/>
  <c r="H110" i="23" s="1"/>
  <c r="G23" i="31"/>
  <c r="H124" i="23" s="1"/>
  <c r="G23" i="29"/>
  <c r="H96" i="23" s="1"/>
  <c r="I24" i="25"/>
  <c r="J41" i="23" s="1"/>
  <c r="I24" i="28"/>
  <c r="J83" i="23" s="1"/>
  <c r="G24" i="31"/>
  <c r="H125" i="23" s="1"/>
  <c r="G24" i="29"/>
  <c r="H97" i="23" s="1"/>
  <c r="G24" i="30"/>
  <c r="H111" i="23" s="1"/>
  <c r="G22" i="3"/>
  <c r="H11" i="23" s="1"/>
  <c r="E25" i="25"/>
  <c r="F42" i="23" s="1"/>
  <c r="E23" i="29"/>
  <c r="F96" i="23" s="1"/>
  <c r="M22" i="29"/>
  <c r="N95" i="23" s="1"/>
  <c r="Q24" i="26"/>
  <c r="R55" i="23" s="1"/>
  <c r="U22" i="3"/>
  <c r="V11" i="23" s="1"/>
  <c r="U22" i="29"/>
  <c r="V95" i="23" s="1"/>
  <c r="U22" i="31"/>
  <c r="V123" i="23" s="1"/>
  <c r="U22" i="30"/>
  <c r="V109" i="23" s="1"/>
  <c r="U22" i="28"/>
  <c r="V81" i="23" s="1"/>
  <c r="U22" i="27"/>
  <c r="V67" i="23" s="1"/>
  <c r="U22" i="25"/>
  <c r="V39" i="23" s="1"/>
  <c r="U22" i="26"/>
  <c r="V53" i="23" s="1"/>
  <c r="U22" i="24"/>
  <c r="V25" i="23" s="1"/>
  <c r="I25" i="3"/>
  <c r="J14" i="23" s="1"/>
  <c r="I25" i="31"/>
  <c r="J126" i="23" s="1"/>
  <c r="I25" i="30"/>
  <c r="J112" i="23" s="1"/>
  <c r="I25" i="28"/>
  <c r="J84" i="23" s="1"/>
  <c r="I25" i="27"/>
  <c r="J70" i="23" s="1"/>
  <c r="I25" i="29"/>
  <c r="J98" i="23" s="1"/>
  <c r="I25" i="25"/>
  <c r="J42" i="23" s="1"/>
  <c r="I25" i="26"/>
  <c r="J56" i="23" s="1"/>
  <c r="I25" i="24"/>
  <c r="J28" i="23" s="1"/>
  <c r="I21" i="3"/>
  <c r="J10" i="23" s="1"/>
  <c r="I21" i="30"/>
  <c r="J108" i="23" s="1"/>
  <c r="I21" i="31"/>
  <c r="J122" i="23" s="1"/>
  <c r="I21" i="29"/>
  <c r="J94" i="23" s="1"/>
  <c r="I21" i="27"/>
  <c r="J66" i="23" s="1"/>
  <c r="I21" i="24"/>
  <c r="J24" i="23" s="1"/>
  <c r="I21" i="28"/>
  <c r="J80" i="23" s="1"/>
  <c r="I21" i="26"/>
  <c r="J52" i="23" s="1"/>
  <c r="I21" i="25"/>
  <c r="J38" i="23" s="1"/>
  <c r="U25" i="3"/>
  <c r="V14" i="23" s="1"/>
  <c r="U25" i="30"/>
  <c r="V112" i="23" s="1"/>
  <c r="U25" i="31"/>
  <c r="V126" i="23" s="1"/>
  <c r="U25" i="29"/>
  <c r="V98" i="23" s="1"/>
  <c r="U25" i="26"/>
  <c r="V56" i="23" s="1"/>
  <c r="U25" i="24"/>
  <c r="V28" i="23" s="1"/>
  <c r="U25" i="27"/>
  <c r="V70" i="23" s="1"/>
  <c r="U25" i="25"/>
  <c r="V42" i="23" s="1"/>
  <c r="U25" i="28"/>
  <c r="V84" i="23" s="1"/>
  <c r="U20" i="30"/>
  <c r="V107" i="23" s="1"/>
  <c r="U20" i="29"/>
  <c r="V93" i="23" s="1"/>
  <c r="U20" i="31"/>
  <c r="V121" i="23" s="1"/>
  <c r="U20" i="28"/>
  <c r="V79" i="23" s="1"/>
  <c r="U20" i="27"/>
  <c r="V65" i="23" s="1"/>
  <c r="U20" i="25"/>
  <c r="V37" i="23" s="1"/>
  <c r="U20" i="26"/>
  <c r="V51" i="23" s="1"/>
  <c r="U20" i="24"/>
  <c r="V23" i="23" s="1"/>
  <c r="E22" i="3"/>
  <c r="F11" i="23" s="1"/>
  <c r="E22" i="30"/>
  <c r="F109" i="23" s="1"/>
  <c r="E22" i="31"/>
  <c r="F123" i="23" s="1"/>
  <c r="E22" i="29"/>
  <c r="F95" i="23" s="1"/>
  <c r="E22" i="24"/>
  <c r="F25" i="23" s="1"/>
  <c r="E22" i="27"/>
  <c r="F67" i="23" s="1"/>
  <c r="E22" i="26"/>
  <c r="F53" i="23" s="1"/>
  <c r="E22" i="25"/>
  <c r="F39" i="23" s="1"/>
  <c r="E22" i="28"/>
  <c r="F81" i="23" s="1"/>
  <c r="U24" i="3"/>
  <c r="V13" i="23" s="1"/>
  <c r="U24" i="30"/>
  <c r="V111" i="23" s="1"/>
  <c r="U24" i="31"/>
  <c r="V125" i="23" s="1"/>
  <c r="U24" i="24"/>
  <c r="V27" i="23" s="1"/>
  <c r="U24" i="28"/>
  <c r="V83" i="23" s="1"/>
  <c r="U24" i="29"/>
  <c r="V97" i="23" s="1"/>
  <c r="U24" i="26"/>
  <c r="V55" i="23" s="1"/>
  <c r="U24" i="25"/>
  <c r="V41" i="23" s="1"/>
  <c r="U24" i="27"/>
  <c r="V69" i="23" s="1"/>
  <c r="O20" i="29"/>
  <c r="P93" i="23" s="1"/>
  <c r="G20" i="26"/>
  <c r="H51" i="23" s="1"/>
  <c r="Q21" i="25"/>
  <c r="R38" i="23" s="1"/>
  <c r="Q12" i="21"/>
  <c r="L19" i="20"/>
  <c r="L20" i="3"/>
  <c r="M9" i="23" s="1"/>
  <c r="U20" i="3"/>
  <c r="V9" i="23" s="1"/>
  <c r="U12" i="21"/>
  <c r="I12" i="21"/>
  <c r="J15" i="3"/>
  <c r="J26" i="3" s="1"/>
  <c r="K15" i="23" s="1"/>
  <c r="J20" i="3"/>
  <c r="K9" i="23" s="1"/>
  <c r="I14" i="30" l="1" a="1"/>
  <c r="I14" i="30" s="1"/>
  <c r="I14" i="31" a="1"/>
  <c r="I14" i="31" s="1"/>
  <c r="E11" i="30" a="1"/>
  <c r="E11" i="30" s="1"/>
  <c r="E11" i="31" a="1"/>
  <c r="E11" i="31" s="1"/>
  <c r="E13" i="30" a="1"/>
  <c r="E13" i="30" s="1"/>
  <c r="E13" i="31" a="1"/>
  <c r="E13" i="31" s="1"/>
  <c r="I14" i="29" a="1"/>
  <c r="I14" i="29" s="1"/>
  <c r="P15" i="31"/>
  <c r="M9" i="30" a="1"/>
  <c r="M9" i="30" s="1"/>
  <c r="M9" i="31" a="1"/>
  <c r="M9" i="31" s="1"/>
  <c r="L15" i="30"/>
  <c r="P15" i="30"/>
  <c r="U12" i="30" a="1"/>
  <c r="U12" i="30" s="1"/>
  <c r="U12" i="31" a="1"/>
  <c r="U12" i="31" s="1"/>
  <c r="Q12" i="30" a="1"/>
  <c r="Q12" i="30" s="1"/>
  <c r="Q12" i="31" a="1"/>
  <c r="Q12" i="31" s="1"/>
  <c r="Q23" i="31" s="1"/>
  <c r="R124" i="23" s="1"/>
  <c r="I10" i="30" a="1"/>
  <c r="I10" i="30" s="1"/>
  <c r="I10" i="31" a="1"/>
  <c r="I10" i="31" s="1"/>
  <c r="I11" i="30" a="1"/>
  <c r="I11" i="30" s="1"/>
  <c r="I22" i="30" s="1"/>
  <c r="J109" i="23" s="1"/>
  <c r="I11" i="31" a="1"/>
  <c r="I11" i="31" s="1"/>
  <c r="I22" i="31" s="1"/>
  <c r="J123" i="23" s="1"/>
  <c r="I10" i="29" a="1"/>
  <c r="I10" i="29" s="1"/>
  <c r="U13" i="30" a="1"/>
  <c r="U13" i="30" s="1"/>
  <c r="U13" i="31" a="1"/>
  <c r="U13" i="31" s="1"/>
  <c r="Q9" i="30" a="1"/>
  <c r="Q9" i="30" s="1"/>
  <c r="Q15" i="30" s="1"/>
  <c r="Q9" i="31" a="1"/>
  <c r="Q9" i="31" s="1"/>
  <c r="E10" i="30" a="1"/>
  <c r="E10" i="30" s="1"/>
  <c r="E10" i="31" a="1"/>
  <c r="E10" i="31" s="1"/>
  <c r="E21" i="31" s="1"/>
  <c r="F122" i="23" s="1"/>
  <c r="I13" i="30" a="1"/>
  <c r="I13" i="30" s="1"/>
  <c r="I13" i="31" a="1"/>
  <c r="I13" i="31" s="1"/>
  <c r="I24" i="31" s="1"/>
  <c r="J125" i="23" s="1"/>
  <c r="E11" i="29" a="1"/>
  <c r="E11" i="29" s="1"/>
  <c r="H15" i="31"/>
  <c r="M13" i="30" a="1"/>
  <c r="M13" i="30" s="1"/>
  <c r="M13" i="31" a="1"/>
  <c r="M13" i="31" s="1"/>
  <c r="U11" i="30" a="1"/>
  <c r="U11" i="30" s="1"/>
  <c r="U11" i="31" a="1"/>
  <c r="U11" i="31" s="1"/>
  <c r="H15" i="30"/>
  <c r="Q13" i="30" a="1"/>
  <c r="Q13" i="30" s="1"/>
  <c r="Q13" i="31" a="1"/>
  <c r="Q13" i="31" s="1"/>
  <c r="M10" i="30" a="1"/>
  <c r="M10" i="30" s="1"/>
  <c r="M10" i="31" a="1"/>
  <c r="M10" i="31" s="1"/>
  <c r="Q11" i="30" a="1"/>
  <c r="Q11" i="30" s="1"/>
  <c r="Q22" i="30" s="1"/>
  <c r="R109" i="23" s="1"/>
  <c r="Q11" i="31" a="1"/>
  <c r="Q11" i="31" s="1"/>
  <c r="Q22" i="31" s="1"/>
  <c r="R123" i="23" s="1"/>
  <c r="I9" i="30" a="1"/>
  <c r="I9" i="30" s="1"/>
  <c r="I9" i="31" a="1"/>
  <c r="I9" i="31" s="1"/>
  <c r="U10" i="30" a="1"/>
  <c r="U10" i="30" s="1"/>
  <c r="U10" i="31" a="1"/>
  <c r="U10" i="31" s="1"/>
  <c r="T15" i="31"/>
  <c r="M14" i="30" a="1"/>
  <c r="M14" i="30" s="1"/>
  <c r="M25" i="30" s="1"/>
  <c r="N112" i="23" s="1"/>
  <c r="M14" i="31" a="1"/>
  <c r="M14" i="31" s="1"/>
  <c r="M25" i="31" s="1"/>
  <c r="N126" i="23" s="1"/>
  <c r="E12" i="30" a="1"/>
  <c r="E12" i="30" s="1"/>
  <c r="E12" i="31" a="1"/>
  <c r="E12" i="31" s="1"/>
  <c r="E23" i="31" s="1"/>
  <c r="F124" i="23" s="1"/>
  <c r="D15" i="31"/>
  <c r="E14" i="30" a="1"/>
  <c r="E14" i="30" s="1"/>
  <c r="E14" i="31" a="1"/>
  <c r="E14" i="31" s="1"/>
  <c r="Q10" i="30" a="1"/>
  <c r="Q10" i="30" s="1"/>
  <c r="Q10" i="31" a="1"/>
  <c r="Q10" i="31" s="1"/>
  <c r="Q14" i="30" a="1"/>
  <c r="Q14" i="30" s="1"/>
  <c r="Q14" i="31" a="1"/>
  <c r="Q14" i="31" s="1"/>
  <c r="Q25" i="31" s="1"/>
  <c r="R126" i="23" s="1"/>
  <c r="D15" i="30"/>
  <c r="I12" i="30" a="1"/>
  <c r="I12" i="30" s="1"/>
  <c r="I23" i="30" s="1"/>
  <c r="J110" i="23" s="1"/>
  <c r="I12" i="31" a="1"/>
  <c r="I12" i="31" s="1"/>
  <c r="I23" i="31" s="1"/>
  <c r="J124" i="23" s="1"/>
  <c r="U9" i="30" a="1"/>
  <c r="U9" i="30" s="1"/>
  <c r="U9" i="31" a="1"/>
  <c r="U9" i="31" s="1"/>
  <c r="U14" i="30" a="1"/>
  <c r="U14" i="30" s="1"/>
  <c r="U14" i="31" a="1"/>
  <c r="U14" i="31" s="1"/>
  <c r="M11" i="30" a="1"/>
  <c r="M11" i="30" s="1"/>
  <c r="M22" i="30" s="1"/>
  <c r="N109" i="23" s="1"/>
  <c r="M11" i="31" a="1"/>
  <c r="M11" i="31" s="1"/>
  <c r="M22" i="31" s="1"/>
  <c r="N123" i="23" s="1"/>
  <c r="E9" i="30" a="1"/>
  <c r="E9" i="30" s="1"/>
  <c r="E15" i="30" s="1"/>
  <c r="E9" i="31" a="1"/>
  <c r="E9" i="31" s="1"/>
  <c r="I20" i="27"/>
  <c r="J65" i="23" s="1"/>
  <c r="Q15" i="26"/>
  <c r="E21" i="30"/>
  <c r="F108" i="23" s="1"/>
  <c r="I24" i="24"/>
  <c r="J27" i="23" s="1"/>
  <c r="M15" i="29"/>
  <c r="I15" i="26"/>
  <c r="I24" i="27"/>
  <c r="J69" i="23" s="1"/>
  <c r="I20" i="30"/>
  <c r="J107" i="23" s="1"/>
  <c r="E21" i="27"/>
  <c r="F66" i="23" s="1"/>
  <c r="M25" i="29"/>
  <c r="N98" i="23" s="1"/>
  <c r="E23" i="30"/>
  <c r="F110" i="23" s="1"/>
  <c r="U15" i="26"/>
  <c r="E15" i="29"/>
  <c r="I15" i="29"/>
  <c r="E15" i="26"/>
  <c r="Q15" i="29"/>
  <c r="M21" i="27"/>
  <c r="N66" i="23" s="1"/>
  <c r="U15" i="29"/>
  <c r="I24" i="30"/>
  <c r="J111" i="23" s="1"/>
  <c r="M15" i="26"/>
  <c r="Q23" i="29"/>
  <c r="R96" i="23" s="1"/>
  <c r="M22" i="26"/>
  <c r="N53" i="23" s="1"/>
  <c r="E21" i="26"/>
  <c r="F52" i="23" s="1"/>
  <c r="Q25" i="29"/>
  <c r="R98" i="23" s="1"/>
  <c r="M23" i="29"/>
  <c r="N96" i="23" s="1"/>
  <c r="Q21" i="27"/>
  <c r="R66" i="23" s="1"/>
  <c r="Q23" i="30"/>
  <c r="R110" i="23" s="1"/>
  <c r="Q25" i="24"/>
  <c r="R28" i="23" s="1"/>
  <c r="Q25" i="30"/>
  <c r="R112" i="23" s="1"/>
  <c r="P23" i="31"/>
  <c r="Q124" i="23" s="1"/>
  <c r="I20" i="24"/>
  <c r="J23" i="23" s="1"/>
  <c r="Q21" i="24"/>
  <c r="R24" i="23" s="1"/>
  <c r="E25" i="27"/>
  <c r="F70" i="23" s="1"/>
  <c r="M22" i="27"/>
  <c r="N67" i="23" s="1"/>
  <c r="Q22" i="27"/>
  <c r="R67" i="23" s="1"/>
  <c r="I22" i="26"/>
  <c r="J53" i="23" s="1"/>
  <c r="M21" i="26"/>
  <c r="N52" i="23" s="1"/>
  <c r="P23" i="30"/>
  <c r="Q110" i="23" s="1"/>
  <c r="F26" i="24"/>
  <c r="G29" i="23" s="1"/>
  <c r="F20" i="24"/>
  <c r="G23" i="23" s="1"/>
  <c r="F26" i="25"/>
  <c r="G43" i="23" s="1"/>
  <c r="F20" i="25"/>
  <c r="G37" i="23" s="1"/>
  <c r="S15" i="3"/>
  <c r="S26" i="3" s="1"/>
  <c r="T15" i="23" s="1"/>
  <c r="O15" i="3"/>
  <c r="O26" i="3" s="1"/>
  <c r="P15" i="23" s="1"/>
  <c r="M25" i="3"/>
  <c r="N14" i="23" s="1"/>
  <c r="I23" i="29"/>
  <c r="J96" i="23" s="1"/>
  <c r="D20" i="29"/>
  <c r="E93" i="23" s="1"/>
  <c r="D21" i="26"/>
  <c r="E52" i="23" s="1"/>
  <c r="D20" i="28"/>
  <c r="E79" i="23" s="1"/>
  <c r="F26" i="30"/>
  <c r="G113" i="23" s="1"/>
  <c r="F20" i="30"/>
  <c r="G107" i="23" s="1"/>
  <c r="O26" i="30"/>
  <c r="P113" i="23" s="1"/>
  <c r="O20" i="30"/>
  <c r="P107" i="23" s="1"/>
  <c r="E21" i="25"/>
  <c r="F38" i="23" s="1"/>
  <c r="E21" i="24"/>
  <c r="F24" i="23" s="1"/>
  <c r="M21" i="3"/>
  <c r="N10" i="23" s="1"/>
  <c r="M23" i="3"/>
  <c r="N12" i="23" s="1"/>
  <c r="M23" i="25"/>
  <c r="N40" i="23" s="1"/>
  <c r="M23" i="24"/>
  <c r="N26" i="23" s="1"/>
  <c r="Q22" i="3"/>
  <c r="R11" i="23" s="1"/>
  <c r="Q22" i="25"/>
  <c r="R39" i="23" s="1"/>
  <c r="Q22" i="24"/>
  <c r="R25" i="23" s="1"/>
  <c r="P21" i="31"/>
  <c r="Q122" i="23" s="1"/>
  <c r="P21" i="29"/>
  <c r="Q94" i="23" s="1"/>
  <c r="P21" i="30"/>
  <c r="Q108" i="23" s="1"/>
  <c r="P24" i="30"/>
  <c r="Q111" i="23" s="1"/>
  <c r="P24" i="31"/>
  <c r="Q125" i="23" s="1"/>
  <c r="P24" i="29"/>
  <c r="Q97" i="23" s="1"/>
  <c r="L21" i="30"/>
  <c r="M108" i="23" s="1"/>
  <c r="L21" i="31"/>
  <c r="M122" i="23" s="1"/>
  <c r="K15" i="3"/>
  <c r="K26" i="3" s="1"/>
  <c r="L15" i="23" s="1"/>
  <c r="Q21" i="3"/>
  <c r="R10" i="23" s="1"/>
  <c r="L23" i="28"/>
  <c r="M82" i="23" s="1"/>
  <c r="L23" i="27"/>
  <c r="M68" i="23" s="1"/>
  <c r="L23" i="26"/>
  <c r="M54" i="23" s="1"/>
  <c r="Q22" i="29"/>
  <c r="R95" i="23" s="1"/>
  <c r="E21" i="29"/>
  <c r="F94" i="23" s="1"/>
  <c r="N26" i="29"/>
  <c r="O99" i="23" s="1"/>
  <c r="N20" i="29"/>
  <c r="O93" i="23" s="1"/>
  <c r="N26" i="30"/>
  <c r="O113" i="23" s="1"/>
  <c r="N20" i="30"/>
  <c r="O107" i="23" s="1"/>
  <c r="O26" i="31"/>
  <c r="P127" i="23" s="1"/>
  <c r="O20" i="31"/>
  <c r="P121" i="23" s="1"/>
  <c r="J20" i="29"/>
  <c r="K93" i="23" s="1"/>
  <c r="J26" i="29"/>
  <c r="K99" i="23" s="1"/>
  <c r="B20" i="30"/>
  <c r="C107" i="23" s="1"/>
  <c r="D21" i="25"/>
  <c r="E38" i="23" s="1"/>
  <c r="D21" i="24"/>
  <c r="E24" i="23" s="1"/>
  <c r="L21" i="3"/>
  <c r="M10" i="23" s="1"/>
  <c r="L21" i="24"/>
  <c r="M24" i="23" s="1"/>
  <c r="L21" i="25"/>
  <c r="M38" i="23" s="1"/>
  <c r="L23" i="3"/>
  <c r="M12" i="23" s="1"/>
  <c r="L23" i="25"/>
  <c r="M40" i="23" s="1"/>
  <c r="L23" i="24"/>
  <c r="M26" i="23" s="1"/>
  <c r="P22" i="3"/>
  <c r="Q11" i="23" s="1"/>
  <c r="P22" i="25"/>
  <c r="Q39" i="23" s="1"/>
  <c r="P22" i="24"/>
  <c r="Q25" i="23" s="1"/>
  <c r="Q21" i="30"/>
  <c r="R108" i="23" s="1"/>
  <c r="Q21" i="31"/>
  <c r="R122" i="23" s="1"/>
  <c r="Q21" i="29"/>
  <c r="R94" i="23" s="1"/>
  <c r="Q24" i="30"/>
  <c r="R111" i="23" s="1"/>
  <c r="Q24" i="31"/>
  <c r="R125" i="23" s="1"/>
  <c r="Q24" i="29"/>
  <c r="R97" i="23" s="1"/>
  <c r="M21" i="29"/>
  <c r="N94" i="23" s="1"/>
  <c r="M21" i="30"/>
  <c r="N108" i="23" s="1"/>
  <c r="M21" i="31"/>
  <c r="N122" i="23" s="1"/>
  <c r="E25" i="29"/>
  <c r="F98" i="23" s="1"/>
  <c r="E25" i="30"/>
  <c r="F112" i="23" s="1"/>
  <c r="E25" i="31"/>
  <c r="F126" i="23" s="1"/>
  <c r="P22" i="31"/>
  <c r="Q123" i="23" s="1"/>
  <c r="P22" i="29"/>
  <c r="Q95" i="23" s="1"/>
  <c r="P22" i="30"/>
  <c r="Q109" i="23" s="1"/>
  <c r="B20" i="31"/>
  <c r="C121" i="23" s="1"/>
  <c r="D20" i="27"/>
  <c r="E65" i="23" s="1"/>
  <c r="N26" i="31"/>
  <c r="O127" i="23" s="1"/>
  <c r="N20" i="31"/>
  <c r="O121" i="23" s="1"/>
  <c r="M20" i="25"/>
  <c r="N37" i="23" s="1"/>
  <c r="P21" i="3"/>
  <c r="Q10" i="23" s="1"/>
  <c r="P21" i="25"/>
  <c r="Q38" i="23" s="1"/>
  <c r="P21" i="24"/>
  <c r="Q24" i="23" s="1"/>
  <c r="B20" i="29"/>
  <c r="C93" i="23" s="1"/>
  <c r="J26" i="31"/>
  <c r="K127" i="23" s="1"/>
  <c r="J20" i="31"/>
  <c r="K121" i="23" s="1"/>
  <c r="D23" i="25"/>
  <c r="E40" i="23" s="1"/>
  <c r="D23" i="24"/>
  <c r="E26" i="23" s="1"/>
  <c r="L22" i="3"/>
  <c r="M11" i="23" s="1"/>
  <c r="L22" i="25"/>
  <c r="M39" i="23" s="1"/>
  <c r="L22" i="24"/>
  <c r="M25" i="23" s="1"/>
  <c r="L24" i="3"/>
  <c r="M13" i="23" s="1"/>
  <c r="L24" i="24"/>
  <c r="M27" i="23" s="1"/>
  <c r="L24" i="25"/>
  <c r="M41" i="23" s="1"/>
  <c r="P23" i="3"/>
  <c r="Q12" i="23" s="1"/>
  <c r="P23" i="25"/>
  <c r="Q40" i="23" s="1"/>
  <c r="P23" i="24"/>
  <c r="Q26" i="23" s="1"/>
  <c r="P24" i="3"/>
  <c r="Q13" i="23" s="1"/>
  <c r="P24" i="25"/>
  <c r="Q41" i="23" s="1"/>
  <c r="P24" i="24"/>
  <c r="Q27" i="23" s="1"/>
  <c r="D23" i="27"/>
  <c r="E68" i="23" s="1"/>
  <c r="D23" i="26"/>
  <c r="E54" i="23" s="1"/>
  <c r="D23" i="28"/>
  <c r="E82" i="23" s="1"/>
  <c r="M24" i="30"/>
  <c r="N111" i="23" s="1"/>
  <c r="M24" i="29"/>
  <c r="N97" i="23" s="1"/>
  <c r="M24" i="31"/>
  <c r="N125" i="23" s="1"/>
  <c r="P23" i="27"/>
  <c r="Q68" i="23" s="1"/>
  <c r="P23" i="28"/>
  <c r="Q82" i="23" s="1"/>
  <c r="P23" i="26"/>
  <c r="Q54" i="23" s="1"/>
  <c r="M23" i="28"/>
  <c r="N82" i="23" s="1"/>
  <c r="M23" i="27"/>
  <c r="N68" i="23" s="1"/>
  <c r="P25" i="3"/>
  <c r="Q14" i="23" s="1"/>
  <c r="P25" i="25"/>
  <c r="Q42" i="23" s="1"/>
  <c r="P25" i="24"/>
  <c r="Q28" i="23" s="1"/>
  <c r="P21" i="26"/>
  <c r="Q52" i="23" s="1"/>
  <c r="P21" i="28"/>
  <c r="Q80" i="23" s="1"/>
  <c r="P21" i="27"/>
  <c r="Q66" i="23" s="1"/>
  <c r="P20" i="3"/>
  <c r="Q9" i="23" s="1"/>
  <c r="O26" i="29"/>
  <c r="P99" i="23" s="1"/>
  <c r="E25" i="26"/>
  <c r="F56" i="23" s="1"/>
  <c r="H22" i="26"/>
  <c r="I53" i="23" s="1"/>
  <c r="E23" i="25"/>
  <c r="F40" i="23" s="1"/>
  <c r="E23" i="24"/>
  <c r="F26" i="23" s="1"/>
  <c r="M22" i="3"/>
  <c r="N11" i="23" s="1"/>
  <c r="M22" i="25"/>
  <c r="N39" i="23" s="1"/>
  <c r="M22" i="24"/>
  <c r="N25" i="23" s="1"/>
  <c r="M24" i="3"/>
  <c r="N13" i="23" s="1"/>
  <c r="M24" i="25"/>
  <c r="N41" i="23" s="1"/>
  <c r="M24" i="24"/>
  <c r="N27" i="23" s="1"/>
  <c r="Q23" i="3"/>
  <c r="R12" i="23" s="1"/>
  <c r="Q23" i="25"/>
  <c r="R40" i="23" s="1"/>
  <c r="Q23" i="24"/>
  <c r="R26" i="23" s="1"/>
  <c r="Q24" i="3"/>
  <c r="R13" i="23" s="1"/>
  <c r="Q24" i="24"/>
  <c r="R27" i="23" s="1"/>
  <c r="Q24" i="25"/>
  <c r="R41" i="23" s="1"/>
  <c r="E23" i="28"/>
  <c r="F82" i="23" s="1"/>
  <c r="E23" i="27"/>
  <c r="F68" i="23" s="1"/>
  <c r="L24" i="31"/>
  <c r="M125" i="23" s="1"/>
  <c r="L24" i="30"/>
  <c r="M111" i="23" s="1"/>
  <c r="L24" i="29"/>
  <c r="M97" i="23" s="1"/>
  <c r="Q23" i="28"/>
  <c r="R82" i="23" s="1"/>
  <c r="Q23" i="26"/>
  <c r="R54" i="23" s="1"/>
  <c r="Q23" i="27"/>
  <c r="R68" i="23" s="1"/>
  <c r="Q25" i="3"/>
  <c r="R14" i="23" s="1"/>
  <c r="M25" i="27"/>
  <c r="N70" i="23" s="1"/>
  <c r="M25" i="28"/>
  <c r="N84" i="23" s="1"/>
  <c r="M25" i="26"/>
  <c r="N56" i="23" s="1"/>
  <c r="Q25" i="28"/>
  <c r="R84" i="23" s="1"/>
  <c r="Q25" i="27"/>
  <c r="R70" i="23" s="1"/>
  <c r="Q25" i="26"/>
  <c r="R56" i="23" s="1"/>
  <c r="L22" i="27"/>
  <c r="M67" i="23" s="1"/>
  <c r="L22" i="26"/>
  <c r="M53" i="23" s="1"/>
  <c r="L22" i="28"/>
  <c r="M81" i="23" s="1"/>
  <c r="P25" i="26"/>
  <c r="Q56" i="23" s="1"/>
  <c r="P25" i="27"/>
  <c r="Q70" i="23" s="1"/>
  <c r="P25" i="28"/>
  <c r="Q84" i="23" s="1"/>
  <c r="Q21" i="26"/>
  <c r="R52" i="23" s="1"/>
  <c r="F20" i="31"/>
  <c r="G121" i="23" s="1"/>
  <c r="F26" i="31"/>
  <c r="G127" i="23" s="1"/>
  <c r="J20" i="30"/>
  <c r="K107" i="23" s="1"/>
  <c r="J26" i="30"/>
  <c r="K113" i="23" s="1"/>
  <c r="P24" i="28"/>
  <c r="Q83" i="23" s="1"/>
  <c r="F26" i="29"/>
  <c r="G99" i="23" s="1"/>
  <c r="F20" i="29"/>
  <c r="G93" i="23" s="1"/>
  <c r="M20" i="24"/>
  <c r="N23" i="23" s="1"/>
  <c r="T23" i="3"/>
  <c r="U12" i="23" s="1"/>
  <c r="U23" i="3"/>
  <c r="V12" i="23" s="1"/>
  <c r="U23" i="29"/>
  <c r="V96" i="23" s="1"/>
  <c r="G15" i="3"/>
  <c r="G26" i="3" s="1"/>
  <c r="H15" i="23" s="1"/>
  <c r="I23" i="3"/>
  <c r="J12" i="23" s="1"/>
  <c r="H20" i="3"/>
  <c r="I9" i="23" s="1"/>
  <c r="H20" i="25"/>
  <c r="I37" i="23" s="1"/>
  <c r="H20" i="24"/>
  <c r="I23" i="23" s="1"/>
  <c r="H23" i="26"/>
  <c r="I54" i="23" s="1"/>
  <c r="H23" i="28"/>
  <c r="I82" i="23" s="1"/>
  <c r="H23" i="27"/>
  <c r="I68" i="23" s="1"/>
  <c r="G20" i="3"/>
  <c r="H9" i="23" s="1"/>
  <c r="H23" i="3"/>
  <c r="I12" i="23" s="1"/>
  <c r="H23" i="25"/>
  <c r="I40" i="23" s="1"/>
  <c r="H23" i="24"/>
  <c r="I26" i="23" s="1"/>
  <c r="I23" i="28"/>
  <c r="J82" i="23" s="1"/>
  <c r="I23" i="27"/>
  <c r="J68" i="23" s="1"/>
  <c r="I23" i="26"/>
  <c r="J54" i="23" s="1"/>
  <c r="H20" i="27"/>
  <c r="I65" i="23" s="1"/>
  <c r="H20" i="28"/>
  <c r="I79" i="23" s="1"/>
  <c r="H20" i="26"/>
  <c r="I51" i="23" s="1"/>
  <c r="I24" i="3"/>
  <c r="J13" i="23" s="1"/>
  <c r="H20" i="30"/>
  <c r="I107" i="23" s="1"/>
  <c r="H20" i="31"/>
  <c r="I121" i="23" s="1"/>
  <c r="H23" i="31"/>
  <c r="I124" i="23" s="1"/>
  <c r="H23" i="29"/>
  <c r="I96" i="23" s="1"/>
  <c r="H23" i="30"/>
  <c r="I110" i="23" s="1"/>
  <c r="I24" i="26"/>
  <c r="J55" i="23" s="1"/>
  <c r="H24" i="29"/>
  <c r="I97" i="23" s="1"/>
  <c r="H24" i="30"/>
  <c r="I111" i="23" s="1"/>
  <c r="H24" i="31"/>
  <c r="I125" i="23" s="1"/>
  <c r="I24" i="29"/>
  <c r="J97" i="23" s="1"/>
  <c r="H24" i="26"/>
  <c r="I55" i="23" s="1"/>
  <c r="H24" i="28"/>
  <c r="I83" i="23" s="1"/>
  <c r="H24" i="27"/>
  <c r="I69" i="23" s="1"/>
  <c r="H24" i="3"/>
  <c r="I13" i="23" s="1"/>
  <c r="H24" i="24"/>
  <c r="I27" i="23" s="1"/>
  <c r="H24" i="25"/>
  <c r="I41" i="23" s="1"/>
  <c r="H22" i="29"/>
  <c r="I95" i="23" s="1"/>
  <c r="I22" i="3"/>
  <c r="J11" i="23" s="1"/>
  <c r="H22" i="3"/>
  <c r="I11" i="23" s="1"/>
  <c r="D20" i="26"/>
  <c r="E51" i="23" s="1"/>
  <c r="L20" i="29"/>
  <c r="M93" i="23" s="1"/>
  <c r="M15" i="31" l="1"/>
  <c r="E15" i="31"/>
  <c r="M15" i="30"/>
  <c r="I15" i="31"/>
  <c r="I20" i="31"/>
  <c r="J121" i="23" s="1"/>
  <c r="I15" i="30"/>
  <c r="Q20" i="30"/>
  <c r="R107" i="23" s="1"/>
  <c r="U15" i="31"/>
  <c r="U15" i="30"/>
  <c r="Q15" i="31"/>
  <c r="M23" i="26"/>
  <c r="N54" i="23" s="1"/>
  <c r="E23" i="26"/>
  <c r="F54" i="23" s="1"/>
  <c r="K26" i="24"/>
  <c r="L29" i="23" s="1"/>
  <c r="K20" i="24"/>
  <c r="L23" i="23" s="1"/>
  <c r="O26" i="28"/>
  <c r="P85" i="23" s="1"/>
  <c r="O20" i="28"/>
  <c r="P79" i="23" s="1"/>
  <c r="K20" i="26"/>
  <c r="L51" i="23" s="1"/>
  <c r="K26" i="26"/>
  <c r="L57" i="23" s="1"/>
  <c r="L26" i="30"/>
  <c r="M113" i="23" s="1"/>
  <c r="L20" i="30"/>
  <c r="M107" i="23" s="1"/>
  <c r="K26" i="28"/>
  <c r="L85" i="23" s="1"/>
  <c r="K20" i="28"/>
  <c r="L79" i="23" s="1"/>
  <c r="O26" i="24"/>
  <c r="P29" i="23" s="1"/>
  <c r="O20" i="24"/>
  <c r="P23" i="23" s="1"/>
  <c r="D20" i="31"/>
  <c r="E121" i="23" s="1"/>
  <c r="O26" i="26"/>
  <c r="P57" i="23" s="1"/>
  <c r="O20" i="26"/>
  <c r="P51" i="23" s="1"/>
  <c r="E20" i="30"/>
  <c r="F107" i="23" s="1"/>
  <c r="L26" i="25"/>
  <c r="M43" i="23" s="1"/>
  <c r="L20" i="25"/>
  <c r="M37" i="23" s="1"/>
  <c r="D20" i="30"/>
  <c r="E107" i="23" s="1"/>
  <c r="K26" i="25"/>
  <c r="L43" i="23" s="1"/>
  <c r="K20" i="25"/>
  <c r="L37" i="23" s="1"/>
  <c r="M26" i="31"/>
  <c r="N127" i="23" s="1"/>
  <c r="M20" i="31"/>
  <c r="N121" i="23" s="1"/>
  <c r="C20" i="26"/>
  <c r="D51" i="23" s="1"/>
  <c r="M26" i="30"/>
  <c r="N113" i="23" s="1"/>
  <c r="M20" i="30"/>
  <c r="N107" i="23" s="1"/>
  <c r="Q26" i="30"/>
  <c r="R113" i="23" s="1"/>
  <c r="O26" i="25"/>
  <c r="P43" i="23" s="1"/>
  <c r="O20" i="25"/>
  <c r="P37" i="23" s="1"/>
  <c r="L26" i="24"/>
  <c r="M29" i="23" s="1"/>
  <c r="L20" i="24"/>
  <c r="M23" i="23" s="1"/>
  <c r="C20" i="28"/>
  <c r="D79" i="23" s="1"/>
  <c r="Q26" i="24"/>
  <c r="R29" i="23" s="1"/>
  <c r="Q20" i="24"/>
  <c r="R23" i="23" s="1"/>
  <c r="L26" i="31"/>
  <c r="M127" i="23" s="1"/>
  <c r="L20" i="31"/>
  <c r="M121" i="23" s="1"/>
  <c r="Q26" i="31"/>
  <c r="R127" i="23" s="1"/>
  <c r="Q20" i="31"/>
  <c r="R121" i="23" s="1"/>
  <c r="O26" i="27"/>
  <c r="P71" i="23" s="1"/>
  <c r="O20" i="27"/>
  <c r="P65" i="23" s="1"/>
  <c r="K26" i="29"/>
  <c r="L99" i="23" s="1"/>
  <c r="K20" i="29"/>
  <c r="L93" i="23" s="1"/>
  <c r="E20" i="27"/>
  <c r="F65" i="23" s="1"/>
  <c r="C20" i="27"/>
  <c r="D65" i="23" s="1"/>
  <c r="C20" i="29"/>
  <c r="D93" i="23" s="1"/>
  <c r="H26" i="29"/>
  <c r="I99" i="23" s="1"/>
  <c r="C20" i="31"/>
  <c r="D121" i="23" s="1"/>
  <c r="C20" i="24"/>
  <c r="D23" i="23" s="1"/>
  <c r="E20" i="28"/>
  <c r="F79" i="23" s="1"/>
  <c r="C20" i="25"/>
  <c r="D37" i="23" s="1"/>
  <c r="K26" i="27"/>
  <c r="L71" i="23" s="1"/>
  <c r="K20" i="27"/>
  <c r="L65" i="23" s="1"/>
  <c r="Q26" i="25"/>
  <c r="R43" i="23" s="1"/>
  <c r="Q20" i="25"/>
  <c r="R37" i="23" s="1"/>
  <c r="K26" i="30"/>
  <c r="L113" i="23" s="1"/>
  <c r="K20" i="30"/>
  <c r="L107" i="23" s="1"/>
  <c r="E20" i="31"/>
  <c r="F121" i="23" s="1"/>
  <c r="C20" i="30"/>
  <c r="D107" i="23" s="1"/>
  <c r="K26" i="31"/>
  <c r="L127" i="23" s="1"/>
  <c r="K20" i="31"/>
  <c r="L121" i="23" s="1"/>
  <c r="S26" i="30"/>
  <c r="T113" i="23" s="1"/>
  <c r="S23" i="30"/>
  <c r="T110" i="23" s="1"/>
  <c r="S26" i="31"/>
  <c r="T127" i="23" s="1"/>
  <c r="S23" i="31"/>
  <c r="T124" i="23" s="1"/>
  <c r="S23" i="29"/>
  <c r="T96" i="23" s="1"/>
  <c r="S26" i="29"/>
  <c r="T99" i="23" s="1"/>
  <c r="S26" i="28"/>
  <c r="T85" i="23" s="1"/>
  <c r="S23" i="28"/>
  <c r="T82" i="23" s="1"/>
  <c r="S26" i="27"/>
  <c r="T71" i="23" s="1"/>
  <c r="S23" i="27"/>
  <c r="T68" i="23" s="1"/>
  <c r="S26" i="25"/>
  <c r="T43" i="23" s="1"/>
  <c r="S23" i="25"/>
  <c r="T40" i="23" s="1"/>
  <c r="S26" i="24"/>
  <c r="T29" i="23" s="1"/>
  <c r="S23" i="24"/>
  <c r="T26" i="23" s="1"/>
  <c r="S23" i="26"/>
  <c r="T54" i="23" s="1"/>
  <c r="S26" i="26"/>
  <c r="T57" i="23" s="1"/>
  <c r="T15" i="3"/>
  <c r="T26" i="3" s="1"/>
  <c r="U15" i="23" s="1"/>
  <c r="U26" i="29"/>
  <c r="V99" i="23" s="1"/>
  <c r="U23" i="26"/>
  <c r="V54" i="23" s="1"/>
  <c r="U26" i="26"/>
  <c r="V57" i="23" s="1"/>
  <c r="U26" i="31"/>
  <c r="V127" i="23" s="1"/>
  <c r="U23" i="31"/>
  <c r="V124" i="23" s="1"/>
  <c r="U26" i="30"/>
  <c r="V113" i="23" s="1"/>
  <c r="U23" i="30"/>
  <c r="V110" i="23" s="1"/>
  <c r="H26" i="26"/>
  <c r="I57" i="23" s="1"/>
  <c r="H20" i="29"/>
  <c r="I93" i="23" s="1"/>
  <c r="I26" i="31"/>
  <c r="J127" i="23" s="1"/>
  <c r="I26" i="30"/>
  <c r="J113" i="23" s="1"/>
  <c r="H26" i="27"/>
  <c r="I71" i="23" s="1"/>
  <c r="H22" i="27"/>
  <c r="I67" i="23" s="1"/>
  <c r="I26" i="27"/>
  <c r="J71" i="23" s="1"/>
  <c r="I22" i="27"/>
  <c r="J67" i="23" s="1"/>
  <c r="G22" i="26"/>
  <c r="H53" i="23" s="1"/>
  <c r="G26" i="26"/>
  <c r="H57" i="23" s="1"/>
  <c r="G26" i="24"/>
  <c r="H29" i="23" s="1"/>
  <c r="G22" i="24"/>
  <c r="H25" i="23" s="1"/>
  <c r="H26" i="30"/>
  <c r="I113" i="23" s="1"/>
  <c r="H22" i="30"/>
  <c r="I109" i="23" s="1"/>
  <c r="G26" i="25"/>
  <c r="H43" i="23" s="1"/>
  <c r="G22" i="25"/>
  <c r="H39" i="23" s="1"/>
  <c r="H26" i="28"/>
  <c r="I85" i="23" s="1"/>
  <c r="H22" i="28"/>
  <c r="I81" i="23" s="1"/>
  <c r="G22" i="29"/>
  <c r="H95" i="23" s="1"/>
  <c r="G26" i="29"/>
  <c r="H99" i="23" s="1"/>
  <c r="H15" i="3"/>
  <c r="H26" i="3" s="1"/>
  <c r="I15" i="23" s="1"/>
  <c r="G26" i="28"/>
  <c r="H85" i="23" s="1"/>
  <c r="G22" i="28"/>
  <c r="H81" i="23" s="1"/>
  <c r="G26" i="30"/>
  <c r="H113" i="23" s="1"/>
  <c r="G22" i="30"/>
  <c r="H109" i="23" s="1"/>
  <c r="G26" i="27"/>
  <c r="H71" i="23" s="1"/>
  <c r="G22" i="27"/>
  <c r="H67" i="23" s="1"/>
  <c r="G26" i="31"/>
  <c r="H127" i="23" s="1"/>
  <c r="G22" i="31"/>
  <c r="H123" i="23" s="1"/>
  <c r="H26" i="31"/>
  <c r="I127" i="23" s="1"/>
  <c r="H22" i="31"/>
  <c r="I123" i="23" s="1"/>
  <c r="I26" i="28"/>
  <c r="J85" i="23" s="1"/>
  <c r="I22" i="28"/>
  <c r="J81" i="23" s="1"/>
  <c r="I26" i="29"/>
  <c r="J99" i="23" s="1"/>
  <c r="I20" i="29"/>
  <c r="J93" i="23" s="1"/>
  <c r="Q26" i="26"/>
  <c r="R57" i="23" s="1"/>
  <c r="Q20" i="26"/>
  <c r="R51" i="23" s="1"/>
  <c r="M26" i="26"/>
  <c r="N57" i="23" s="1"/>
  <c r="M20" i="26"/>
  <c r="N51" i="23" s="1"/>
  <c r="M26" i="29"/>
  <c r="N99" i="23" s="1"/>
  <c r="M20" i="29"/>
  <c r="N93" i="23" s="1"/>
  <c r="E20" i="29"/>
  <c r="F93" i="23" s="1"/>
  <c r="I26" i="26"/>
  <c r="J57" i="23" s="1"/>
  <c r="I20" i="26"/>
  <c r="J51" i="23" s="1"/>
  <c r="E20" i="26"/>
  <c r="F51" i="23" s="1"/>
  <c r="Q26" i="29"/>
  <c r="R99" i="23" s="1"/>
  <c r="Q20" i="29"/>
  <c r="R93" i="23" s="1"/>
  <c r="L15" i="3"/>
  <c r="L26" i="3" s="1"/>
  <c r="M15" i="23" s="1"/>
  <c r="P15" i="3"/>
  <c r="P26" i="3" s="1"/>
  <c r="Q15" i="23" s="1"/>
  <c r="U15" i="3"/>
  <c r="U26" i="3" s="1"/>
  <c r="V15" i="23" s="1"/>
  <c r="I15" i="3"/>
  <c r="I26" i="3" s="1"/>
  <c r="J15" i="23" s="1"/>
  <c r="I20" i="3"/>
  <c r="J9" i="23" s="1"/>
  <c r="M20" i="3"/>
  <c r="N9" i="23" s="1"/>
  <c r="M15" i="3"/>
  <c r="M26" i="3" s="1"/>
  <c r="N15" i="23" s="1"/>
  <c r="Q20" i="3"/>
  <c r="R9" i="23" s="1"/>
  <c r="Q15" i="3"/>
  <c r="Q26" i="3" s="1"/>
  <c r="R15" i="23" s="1"/>
  <c r="P26" i="26" l="1"/>
  <c r="Q57" i="23" s="1"/>
  <c r="P20" i="26"/>
  <c r="Q51" i="23" s="1"/>
  <c r="M21" i="24"/>
  <c r="N24" i="23" s="1"/>
  <c r="M26" i="24"/>
  <c r="N29" i="23" s="1"/>
  <c r="P20" i="28"/>
  <c r="Q79" i="23" s="1"/>
  <c r="P26" i="28"/>
  <c r="Q85" i="23" s="1"/>
  <c r="L26" i="27"/>
  <c r="M71" i="23" s="1"/>
  <c r="L20" i="27"/>
  <c r="M65" i="23" s="1"/>
  <c r="P26" i="25"/>
  <c r="Q43" i="23" s="1"/>
  <c r="P20" i="25"/>
  <c r="Q37" i="23" s="1"/>
  <c r="Q26" i="27"/>
  <c r="R71" i="23" s="1"/>
  <c r="Q20" i="27"/>
  <c r="R65" i="23" s="1"/>
  <c r="P26" i="31"/>
  <c r="Q127" i="23" s="1"/>
  <c r="P20" i="31"/>
  <c r="Q121" i="23" s="1"/>
  <c r="M26" i="27"/>
  <c r="N71" i="23" s="1"/>
  <c r="M20" i="27"/>
  <c r="N65" i="23" s="1"/>
  <c r="M21" i="25"/>
  <c r="N38" i="23" s="1"/>
  <c r="M26" i="25"/>
  <c r="N43" i="23" s="1"/>
  <c r="E20" i="24"/>
  <c r="F23" i="23" s="1"/>
  <c r="D20" i="25"/>
  <c r="E37" i="23" s="1"/>
  <c r="P26" i="29"/>
  <c r="Q99" i="23" s="1"/>
  <c r="P20" i="29"/>
  <c r="Q93" i="23" s="1"/>
  <c r="M26" i="28"/>
  <c r="N85" i="23" s="1"/>
  <c r="M20" i="28"/>
  <c r="N79" i="23" s="1"/>
  <c r="L26" i="28"/>
  <c r="M85" i="23" s="1"/>
  <c r="L20" i="28"/>
  <c r="M79" i="23" s="1"/>
  <c r="L21" i="29"/>
  <c r="M94" i="23" s="1"/>
  <c r="L26" i="29"/>
  <c r="M99" i="23" s="1"/>
  <c r="P26" i="30"/>
  <c r="Q113" i="23" s="1"/>
  <c r="P20" i="30"/>
  <c r="Q107" i="23" s="1"/>
  <c r="Q20" i="28"/>
  <c r="R79" i="23" s="1"/>
  <c r="Q26" i="28"/>
  <c r="R85" i="23" s="1"/>
  <c r="L26" i="26"/>
  <c r="M57" i="23" s="1"/>
  <c r="L20" i="26"/>
  <c r="M51" i="23" s="1"/>
  <c r="P26" i="24"/>
  <c r="Q29" i="23" s="1"/>
  <c r="P20" i="24"/>
  <c r="Q23" i="23" s="1"/>
  <c r="P26" i="27"/>
  <c r="Q71" i="23" s="1"/>
  <c r="P20" i="27"/>
  <c r="Q65" i="23" s="1"/>
  <c r="D20" i="24"/>
  <c r="E23" i="23" s="1"/>
  <c r="E20" i="25"/>
  <c r="F37" i="23" s="1"/>
  <c r="T26" i="24"/>
  <c r="U29" i="23" s="1"/>
  <c r="T23" i="24"/>
  <c r="U26" i="23" s="1"/>
  <c r="T23" i="29"/>
  <c r="U96" i="23" s="1"/>
  <c r="T26" i="29"/>
  <c r="U99" i="23" s="1"/>
  <c r="T26" i="25"/>
  <c r="U43" i="23" s="1"/>
  <c r="T23" i="25"/>
  <c r="U40" i="23" s="1"/>
  <c r="T26" i="31"/>
  <c r="U127" i="23" s="1"/>
  <c r="T23" i="31"/>
  <c r="U124" i="23" s="1"/>
  <c r="T26" i="28"/>
  <c r="U85" i="23" s="1"/>
  <c r="T23" i="28"/>
  <c r="U82" i="23" s="1"/>
  <c r="T26" i="30"/>
  <c r="U113" i="23" s="1"/>
  <c r="T23" i="30"/>
  <c r="U110" i="23" s="1"/>
  <c r="T26" i="27"/>
  <c r="U71" i="23" s="1"/>
  <c r="T23" i="27"/>
  <c r="U68" i="23" s="1"/>
  <c r="T23" i="26"/>
  <c r="U54" i="23" s="1"/>
  <c r="T26" i="26"/>
  <c r="U57" i="23" s="1"/>
  <c r="U26" i="28"/>
  <c r="V85" i="23" s="1"/>
  <c r="U23" i="28"/>
  <c r="V82" i="23" s="1"/>
  <c r="U26" i="27"/>
  <c r="V71" i="23" s="1"/>
  <c r="U23" i="27"/>
  <c r="V68" i="23" s="1"/>
  <c r="U26" i="24"/>
  <c r="V29" i="23" s="1"/>
  <c r="U23" i="24"/>
  <c r="V26" i="23" s="1"/>
  <c r="U26" i="25"/>
  <c r="V43" i="23" s="1"/>
  <c r="U23" i="25"/>
  <c r="V40" i="23" s="1"/>
  <c r="I26" i="25"/>
  <c r="J43" i="23" s="1"/>
  <c r="I22" i="25"/>
  <c r="J39" i="23" s="1"/>
  <c r="H26" i="25"/>
  <c r="I43" i="23" s="1"/>
  <c r="H22" i="25"/>
  <c r="I39" i="23" s="1"/>
  <c r="I26" i="24"/>
  <c r="J29" i="23" s="1"/>
  <c r="I22" i="24"/>
  <c r="J25" i="23" s="1"/>
  <c r="H26" i="24"/>
  <c r="I29" i="23" s="1"/>
  <c r="H22" i="24"/>
  <c r="I25" i="23" s="1"/>
  <c r="B25" i="1"/>
  <c r="C25" i="1"/>
  <c r="D25" i="1"/>
  <c r="E25" i="1"/>
  <c r="F25" i="1"/>
  <c r="C20" i="1"/>
  <c r="D20" i="1"/>
  <c r="E20" i="1"/>
  <c r="F20" i="1"/>
  <c r="C21" i="1"/>
  <c r="D21" i="1"/>
  <c r="E21" i="1"/>
  <c r="F21" i="1"/>
  <c r="C22" i="1"/>
  <c r="D22" i="1"/>
  <c r="E22" i="1"/>
  <c r="F22" i="1"/>
  <c r="C23" i="1"/>
  <c r="D23" i="1"/>
  <c r="E23" i="1"/>
  <c r="C24" i="1"/>
  <c r="D24" i="1"/>
  <c r="E24" i="1"/>
  <c r="F24" i="1"/>
  <c r="B21" i="1"/>
  <c r="B22" i="1"/>
  <c r="B23" i="1"/>
  <c r="B10" i="21"/>
  <c r="B20" i="1"/>
  <c r="F9" i="1"/>
  <c r="F23" i="1" s="1"/>
  <c r="C10" i="21" l="1"/>
  <c r="C24" i="3" s="1"/>
  <c r="D13" i="23" s="1"/>
  <c r="B12" i="21"/>
  <c r="B24" i="30"/>
  <c r="C111" i="23" s="1"/>
  <c r="B24" i="25"/>
  <c r="C41" i="23" s="1"/>
  <c r="B24" i="29"/>
  <c r="C97" i="23" s="1"/>
  <c r="B24" i="31"/>
  <c r="C125" i="23" s="1"/>
  <c r="B24" i="27"/>
  <c r="C69" i="23" s="1"/>
  <c r="B24" i="24"/>
  <c r="C27" i="23" s="1"/>
  <c r="B24" i="26"/>
  <c r="C55" i="23" s="1"/>
  <c r="B24" i="28"/>
  <c r="C83" i="23" s="1"/>
  <c r="B21" i="3"/>
  <c r="C10" i="23" s="1"/>
  <c r="C21" i="3"/>
  <c r="D10" i="23" s="1"/>
  <c r="D21" i="3"/>
  <c r="E10" i="23" s="1"/>
  <c r="E21" i="3"/>
  <c r="F10" i="23" s="1"/>
  <c r="B23" i="3"/>
  <c r="C12" i="23" s="1"/>
  <c r="C23" i="3"/>
  <c r="D12" i="23" s="1"/>
  <c r="D23" i="3"/>
  <c r="E12" i="23" s="1"/>
  <c r="E23" i="3"/>
  <c r="F12" i="23" s="1"/>
  <c r="B25" i="3"/>
  <c r="C14" i="23" s="1"/>
  <c r="C25" i="3"/>
  <c r="D14" i="23" s="1"/>
  <c r="D25" i="3"/>
  <c r="E14" i="23" s="1"/>
  <c r="E25" i="3"/>
  <c r="F14" i="23" s="1"/>
  <c r="B24" i="3"/>
  <c r="C13" i="23" s="1"/>
  <c r="B26" i="1"/>
  <c r="F26" i="1"/>
  <c r="D26" i="1"/>
  <c r="E26" i="1"/>
  <c r="C26" i="1"/>
  <c r="B26" i="27" l="1"/>
  <c r="C71" i="23" s="1"/>
  <c r="B26" i="25"/>
  <c r="C43" i="23" s="1"/>
  <c r="B26" i="28"/>
  <c r="C85" i="23" s="1"/>
  <c r="B26" i="26"/>
  <c r="C57" i="23" s="1"/>
  <c r="B26" i="24"/>
  <c r="C29" i="23" s="1"/>
  <c r="B26" i="30"/>
  <c r="C113" i="23" s="1"/>
  <c r="B26" i="31"/>
  <c r="C127" i="23" s="1"/>
  <c r="B26" i="29"/>
  <c r="C99" i="23" s="1"/>
  <c r="D10" i="21"/>
  <c r="C12" i="21"/>
  <c r="C24" i="26"/>
  <c r="D55" i="23" s="1"/>
  <c r="C24" i="27"/>
  <c r="D69" i="23" s="1"/>
  <c r="C24" i="28"/>
  <c r="D83" i="23" s="1"/>
  <c r="C24" i="24"/>
  <c r="D27" i="23" s="1"/>
  <c r="C24" i="29"/>
  <c r="D97" i="23" s="1"/>
  <c r="C24" i="30"/>
  <c r="D111" i="23" s="1"/>
  <c r="C24" i="31"/>
  <c r="D125" i="23" s="1"/>
  <c r="C24" i="25"/>
  <c r="D41" i="23" s="1"/>
  <c r="B15" i="3"/>
  <c r="B26" i="3" s="1"/>
  <c r="C15" i="23" s="1"/>
  <c r="B20" i="3"/>
  <c r="C9" i="23" s="1"/>
  <c r="D15" i="3"/>
  <c r="D20" i="3"/>
  <c r="E9" i="23" s="1"/>
  <c r="C15" i="3"/>
  <c r="C26" i="3" s="1"/>
  <c r="D15" i="23" s="1"/>
  <c r="C20" i="3"/>
  <c r="D9" i="23" s="1"/>
  <c r="E15" i="3"/>
  <c r="E20" i="3"/>
  <c r="F9" i="23" s="1"/>
  <c r="C26" i="26" l="1"/>
  <c r="D57" i="23" s="1"/>
  <c r="C26" i="31"/>
  <c r="D127" i="23" s="1"/>
  <c r="C26" i="30"/>
  <c r="D113" i="23" s="1"/>
  <c r="C26" i="28"/>
  <c r="D85" i="23" s="1"/>
  <c r="C26" i="29"/>
  <c r="D99" i="23" s="1"/>
  <c r="C26" i="27"/>
  <c r="D71" i="23" s="1"/>
  <c r="C26" i="24"/>
  <c r="D29" i="23" s="1"/>
  <c r="C26" i="25"/>
  <c r="D43" i="23" s="1"/>
  <c r="E10" i="21"/>
  <c r="D12" i="21"/>
  <c r="D24" i="29"/>
  <c r="E97" i="23" s="1"/>
  <c r="D24" i="28"/>
  <c r="E83" i="23" s="1"/>
  <c r="D24" i="27"/>
  <c r="E69" i="23" s="1"/>
  <c r="D24" i="30"/>
  <c r="E111" i="23" s="1"/>
  <c r="D24" i="31"/>
  <c r="E125" i="23" s="1"/>
  <c r="D24" i="26"/>
  <c r="E55" i="23" s="1"/>
  <c r="D24" i="24"/>
  <c r="E27" i="23" s="1"/>
  <c r="D24" i="25"/>
  <c r="E41" i="23" s="1"/>
  <c r="D24" i="3"/>
  <c r="E13" i="23" s="1"/>
  <c r="D26" i="27" l="1"/>
  <c r="E71" i="23" s="1"/>
  <c r="D26" i="29"/>
  <c r="E99" i="23" s="1"/>
  <c r="D26" i="26"/>
  <c r="E57" i="23" s="1"/>
  <c r="D26" i="31"/>
  <c r="E127" i="23" s="1"/>
  <c r="D26" i="30"/>
  <c r="E113" i="23" s="1"/>
  <c r="D26" i="28"/>
  <c r="E85" i="23" s="1"/>
  <c r="D26" i="25"/>
  <c r="E43" i="23" s="1"/>
  <c r="D26" i="24"/>
  <c r="E29" i="23" s="1"/>
  <c r="E12" i="21"/>
  <c r="E24" i="28"/>
  <c r="F83" i="23" s="1"/>
  <c r="E24" i="27"/>
  <c r="F69" i="23" s="1"/>
  <c r="E24" i="26"/>
  <c r="F55" i="23" s="1"/>
  <c r="E24" i="25"/>
  <c r="F41" i="23" s="1"/>
  <c r="E24" i="29"/>
  <c r="F97" i="23" s="1"/>
  <c r="E24" i="24"/>
  <c r="F27" i="23" s="1"/>
  <c r="E24" i="31"/>
  <c r="F125" i="23" s="1"/>
  <c r="E24" i="30"/>
  <c r="F111" i="23" s="1"/>
  <c r="E24" i="3"/>
  <c r="F13" i="23" s="1"/>
  <c r="D26" i="3"/>
  <c r="E15" i="23" s="1"/>
  <c r="E26" i="28" l="1"/>
  <c r="F85" i="23" s="1"/>
  <c r="E26" i="27"/>
  <c r="F71" i="23" s="1"/>
  <c r="E26" i="29"/>
  <c r="F99" i="23" s="1"/>
  <c r="E26" i="30"/>
  <c r="F113" i="23" s="1"/>
  <c r="E26" i="31"/>
  <c r="F127" i="23" s="1"/>
  <c r="E26" i="26"/>
  <c r="F57" i="23" s="1"/>
  <c r="E26" i="25"/>
  <c r="F43" i="23" s="1"/>
  <c r="E26" i="24"/>
  <c r="F29" i="23" s="1"/>
  <c r="E26" i="3"/>
  <c r="F15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4" authorId="0" shapeId="0" xr:uid="{752199E1-A3FB-4828-954B-04FDBE5848A3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Manual de Usos Consuntivos da Água no Brasil (ANA, 2021)</t>
        </r>
      </text>
    </comment>
    <comment ref="G4" authorId="0" shapeId="0" xr:uid="{6E91AFBA-8FCC-426B-8851-EAE65F9B2F9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A partir do Manual</t>
        </r>
      </text>
    </comment>
    <comment ref="K4" authorId="0" shapeId="0" xr:uid="{24644284-9A19-49A0-B094-235EF6883E9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para alcançar índice de perdas de 25% até 2033 e 20% até 2040</t>
        </r>
      </text>
    </comment>
    <comment ref="B14" authorId="0" shapeId="0" xr:uid="{856BA196-1D8E-4A08-BC9A-83D8B2C70A3F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Não contemplado no manual</t>
        </r>
      </text>
    </comment>
    <comment ref="G14" authorId="0" shapeId="0" xr:uid="{04787110-AD45-4167-BC34-E20FC42C06F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Com base no Valor de Produção nos dois municípios que apresentam tendência de crescimento: Conceição de Macabu e Nova Friburgo</t>
        </r>
      </text>
    </comment>
    <comment ref="K14" authorId="0" shapeId="0" xr:uid="{6E1B478D-C819-44D0-AE24-AB5C1045D405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Definido como 0</t>
        </r>
      </text>
    </comment>
    <comment ref="B24" authorId="0" shapeId="0" xr:uid="{6292AB3B-8589-4A56-9920-9220C3D689FD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Marisa Morita:
Manual de Usos Consuntivos da Água no Brasil (ANA, 2021)</t>
        </r>
      </text>
    </comment>
    <comment ref="G24" authorId="0" shapeId="0" xr:uid="{4612108A-AB4F-4E2D-9E6A-2583CCD4685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A partir do Manual</t>
        </r>
      </text>
    </comment>
    <comment ref="K24" authorId="0" shapeId="0" xr:uid="{18F19F5B-E35D-415B-9D1B-5E9FCDD81270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Práticas de otimização do uso
Considerando práticas máximas de reúso -&gt; 14% de redução do consumo (Scarlati, 2013)
http://tpqb.eq.ufrj.br/download/reducao-de-consumo-de-agua-na-industria-petroquimica.pdf</t>
        </r>
      </text>
    </comment>
    <comment ref="G29" authorId="0" shapeId="0" xr:uid="{4B02D67C-55A1-4CE6-8306-C860D322A30C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Com base em regressão linear do VAB industrial
"T:\MA\MA2307_GRH\Z. Desenvolvimento\MA2307_META 04\Produto 08_Unificado\Potencial.Impacto\Bases de dados\proj vab.xlsx"</t>
        </r>
      </text>
    </comment>
    <comment ref="B34" authorId="0" shapeId="0" xr:uid="{4E660315-70B1-41E0-ADBA-621D9DC459B9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Marisa Morita:
Manual de Usos Consuntivos da Água no Brasil (ANA, 2021)</t>
        </r>
      </text>
    </comment>
    <comment ref="G34" authorId="0" shapeId="0" xr:uid="{CC2F8D2A-9658-4C17-BBFF-E832246D2454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Manual</t>
        </r>
      </text>
    </comment>
    <comment ref="K34" authorId="0" shapeId="0" xr:uid="{5C452210-6108-40DA-97E9-4660453E6D2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Práticas de otimização do uso: mudança de aspersão para gotejamento e/ou pivô central, se bem manejado pode melhorar até 40%. Supus 30% de melhoria ao longo do período</t>
        </r>
      </text>
    </comment>
    <comment ref="B44" authorId="0" shapeId="0" xr:uid="{EDDD135D-EFED-4B71-B601-EF83C017F6E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Marisa Morita:
Manual de Usos Consuntivos da Água no Brasil (ANA, 2021)</t>
        </r>
      </text>
    </comment>
    <comment ref="G44" authorId="0" shapeId="0" xr:uid="{CE4E55D7-FD55-459A-B15E-B069BE41A7E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Manual: não considera nenhum aumento</t>
        </r>
      </text>
    </comment>
    <comment ref="K44" authorId="0" shapeId="0" xr:uid="{2D9BD08C-03AF-45E1-9DCB-07AECE52C0E9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Práticas de otimização do uso com resfriamento com aerocondensador - redução de até 90% do uso da água
(https://brasil.edf.com/pt-br/nf2 )
</t>
        </r>
      </text>
    </comment>
    <comment ref="G49" authorId="0" shapeId="0" xr:uid="{16E4B83D-3837-4C30-91F7-272D18226705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Com base em regressão linear do VAB industrial
"T:\MA\MA2307_GRH\Z. Desenvolvimento\MA2307_META 04\Produto 08_Unificado\Potencial.Impacto\Bases de dados\proj vab.xlsx"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2F3D87C9-3DA5-4589-8AD1-E8817B26203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FD94F63A-BFAA-4AB1-A194-635DBBB05F90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E12D2BF8-8156-431E-ABFF-D379FD49F91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11FEF1AF-B01D-4F3A-BE59-D0E60F08ADDD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X4" authorId="0" shapeId="0" xr:uid="{32A65FA0-25D2-435A-A4F8-DC33C455B1BF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Escalonamento com base na inflação no período</t>
        </r>
      </text>
    </comment>
    <comment ref="Y4" authorId="0" shapeId="0" xr:uid="{8CBFE871-B639-410C-AD92-90B76BAFE766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Escalonamento com base na inflação no período</t>
        </r>
      </text>
    </comment>
    <comment ref="Z4" authorId="0" shapeId="0" xr:uid="{AB0310BB-4AB1-4ABC-B8A2-6B661B58C9E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Escalonamento com base na inflação no período</t>
        </r>
      </text>
    </comment>
    <comment ref="W5" authorId="0" shapeId="0" xr:uid="{668410BB-FC29-4765-87B1-33EC6372B6B5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Valor cobrado atualmente</t>
        </r>
      </text>
    </comment>
    <comment ref="W6" authorId="0" shapeId="0" xr:uid="{C6025F07-9EF4-4D82-A1CC-314D2A603743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Valor intermediário
</t>
        </r>
      </text>
    </comment>
    <comment ref="C7" authorId="0" shapeId="0" xr:uid="{92AC1032-61F6-4C06-BDDB-92F49CB1F4CF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D7" authorId="0" shapeId="0" xr:uid="{EA66E83D-1029-4BDB-BD04-0D3DB1C97EE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E7" authorId="0" shapeId="0" xr:uid="{2D9FC06A-8AA3-4684-B0B2-15861D11E2C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J7" authorId="0" shapeId="0" xr:uid="{5726273F-E60F-43CD-ACA2-CE08808BA6B9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K7" authorId="0" shapeId="0" xr:uid="{B80017D3-38CE-4711-810B-113052FDA3B9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L7" authorId="0" shapeId="0" xr:uid="{28171465-EA5F-4DAF-96E3-37D45A34E00C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Q7" authorId="0" shapeId="0" xr:uid="{F032D324-FA6A-4013-A00E-D4E3843DE946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R7" authorId="0" shapeId="0" xr:uid="{0CF4AE09-A9B2-455E-9140-C31A6CEC4C34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S7" authorId="0" shapeId="0" xr:uid="{3A9F80AB-0469-4646-AB83-8D7376F8067C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W7" authorId="0" shapeId="0" xr:uid="{482AF87E-54E4-444C-8716-A28ABC3476B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Valor estipulado com base na cobrança do Estado do Ceará (maior PPU do país)</t>
        </r>
      </text>
    </comment>
    <comment ref="W12" authorId="0" shapeId="0" xr:uid="{C5D41BD3-64F2-48D0-8CBC-BE7D6D3B5A55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puxando da célula B15 da aba "Renda Futura"</t>
        </r>
      </text>
    </comment>
    <comment ref="C27" authorId="0" shapeId="0" xr:uid="{80B6D93F-8D7C-472E-8474-F49A8A66802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D27" authorId="0" shapeId="0" xr:uid="{8896F251-0C1B-4EC6-8D0F-90F2A572FC40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E27" authorId="0" shapeId="0" xr:uid="{5AFF32E8-71D0-42EB-948F-984BB9F6D72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J27" authorId="0" shapeId="0" xr:uid="{5C1EE66E-44BF-444A-9F20-95967F646E8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K27" authorId="0" shapeId="0" xr:uid="{33A990F7-49C0-4471-957A-ED2A43F96D0C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L27" authorId="0" shapeId="0" xr:uid="{EE04F38E-6807-431F-87D6-3DC36538E925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Q27" authorId="0" shapeId="0" xr:uid="{C10E7942-DE6A-42CB-8DFF-60F7D00AF5D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R27" authorId="0" shapeId="0" xr:uid="{E504B764-047F-492A-B98D-ED4DC7EA7C2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S27" authorId="0" shapeId="0" xr:uid="{B4A71EDA-9EFD-46FC-AE2E-85DCD2CC58C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C37" authorId="0" shapeId="0" xr:uid="{6ECB6908-8204-4663-A359-BE00F262F049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D37" authorId="0" shapeId="0" xr:uid="{9A927C21-80A0-43BF-ABA5-7A3C1CB346E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E37" authorId="0" shapeId="0" xr:uid="{B2FD4A5E-E1D0-4DF0-82B1-09DFD3D10C79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J37" authorId="0" shapeId="0" xr:uid="{9610AE9B-3360-49C8-BAD7-76CC5D662D3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K37" authorId="0" shapeId="0" xr:uid="{95A34C36-AE3D-4B86-A31E-730E7FE6607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L37" authorId="0" shapeId="0" xr:uid="{46CE9709-2AFF-4876-B160-0CFE51C9052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Q37" authorId="0" shapeId="0" xr:uid="{3FABEAB9-D0F7-411B-9FE4-80481977769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R37" authorId="0" shapeId="0" xr:uid="{CFF47C1A-E1FD-4A70-8BF5-A05C4159C88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S37" authorId="0" shapeId="0" xr:uid="{0096CEFB-094D-4F4A-9E81-7E92B5DC7266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C47" authorId="0" shapeId="0" xr:uid="{C682AB43-558D-4239-B935-9F74BA08820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D47" authorId="0" shapeId="0" xr:uid="{2BEA3E80-CB8D-4434-B855-8058CF502CDD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E47" authorId="0" shapeId="0" xr:uid="{A13BC70E-F082-4A25-88CE-42101A98195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I47" authorId="0" shapeId="0" xr:uid="{0A6E8BFB-521A-4C54-893E-625AB7CB619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J47" authorId="0" shapeId="0" xr:uid="{2C5384B1-FB2C-4B41-BBF0-62D27E73B836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K47" authorId="0" shapeId="0" xr:uid="{7CB39AD1-FA04-4E8B-B19F-8FAF371EB9D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L47" authorId="0" shapeId="0" xr:uid="{2945478F-96DA-4BD3-98BE-C17D8FD85E63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Q47" authorId="0" shapeId="0" xr:uid="{3545243E-A573-42AC-9567-68F52573EA5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R47" authorId="0" shapeId="0" xr:uid="{5EC43AAA-F304-4254-B69F-9F59E3026B2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  <comment ref="S47" authorId="0" shapeId="0" xr:uid="{F62EB126-F95B-4D33-9A93-36FFF2CBFC40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Calculado com base nas taxas de crescimento das demandas no Manual de Usos Consuntivos da Água no Brasil (ANA, 2021)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4621571A-9F3B-426B-992C-1639D3DBA454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4475A60E-B481-4CA4-8C38-C4FE02DD925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1E0235EF-B8E5-4D42-9509-31430D93704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AE63C1B1-25AC-43E1-9DC3-8FEF7D22640C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A00AE4B7-748B-4449-9F1F-16BA70AD3F9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92D63391-7AD5-4483-B729-43BF044C48A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141D9C3D-02C5-4D58-87AA-1EF40B289E8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9C68D651-913E-4A4E-A545-775BA5DC1DE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571B6E83-B3A7-426D-B972-111D33871AE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E884994D-2F13-4A15-A25B-6667D55C029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FEA8D975-E215-4F5B-97D5-0CA16C66EA0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36EF6A84-EA4A-4D4C-BE29-72E1FCFB7E1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C3B111C1-4FC2-4A37-8780-088DD378DDB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905DDEB0-130F-4C0C-BD44-930256267373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<sst xmlns="http://schemas.openxmlformats.org/spreadsheetml/2006/main" count="855" uniqueCount="130">
  <si>
    <t>RENDA BRUTA</t>
  </si>
  <si>
    <t>ABASTECIMENTO</t>
  </si>
  <si>
    <t xml:space="preserve">AQUICULTURA </t>
  </si>
  <si>
    <t>INDÚSTRIA</t>
  </si>
  <si>
    <t>IRRIGAÇÃO</t>
  </si>
  <si>
    <t>TERMELÉTRICA</t>
  </si>
  <si>
    <t>FN002 - Receita operacional direta de água/SNIS - 2022</t>
  </si>
  <si>
    <t>Valor da venda de produtos da aquicultura / Sidra IBGE - Tabela 9272 - 2017</t>
  </si>
  <si>
    <t>Valor adicionado bruto a preços correntes da indústria / Sidra IBGE - Tabela 5938 - 2021</t>
  </si>
  <si>
    <t>Valor adicionado bruto a preços correntes da agropecuária / Sidra IBGE - Tabela 5938 - 2021</t>
  </si>
  <si>
    <t>Balanços patrimoniais das Termelétricas / 2022</t>
  </si>
  <si>
    <t>Carapebus</t>
  </si>
  <si>
    <t>Casimiro de Abreu</t>
  </si>
  <si>
    <t>Conceição de Macabu</t>
  </si>
  <si>
    <t>Macaé</t>
  </si>
  <si>
    <t>Nova Friburgo</t>
  </si>
  <si>
    <t>Rio das Ostras</t>
  </si>
  <si>
    <t>RH-VIII</t>
  </si>
  <si>
    <t>Renda calculada com base nos indicadores do SNIS/ Sidra IBGE e Balanços patrimoniais das termoelétricas</t>
  </si>
  <si>
    <t>Norte Fluminense</t>
  </si>
  <si>
    <t>Termomacaé</t>
  </si>
  <si>
    <t>Correção para preços correntes</t>
  </si>
  <si>
    <t>Deflator</t>
  </si>
  <si>
    <t>IPCA 2022-2023</t>
  </si>
  <si>
    <t>IPCA 2017-2023</t>
  </si>
  <si>
    <t>IPCA 2021-2023</t>
  </si>
  <si>
    <t>RENDA COM CORREÇÃO MONETÁRIA</t>
  </si>
  <si>
    <t>FN002 - Receita operacional direta de água/SNIS - 2023</t>
  </si>
  <si>
    <t>Valor da venda de produtos da aquicultura / Sidra IBGE - Tabela 9272 - 2023</t>
  </si>
  <si>
    <t>Valor adicionado bruto a preços correntes da indústria / Sidra IBGE - Tabela 5938 -  2023</t>
  </si>
  <si>
    <t>Valor adicionado bruto a preços correntes da agropecuária / Sidra IBGE - Tabela 5938 -  2023</t>
  </si>
  <si>
    <t>Renda Líquida do Balanço Patrimonial / Balanços das empresas - 2023</t>
  </si>
  <si>
    <t xml:space="preserve">RENDA DOS SETORES USUÁRIOS </t>
  </si>
  <si>
    <t>Renda corrigida</t>
  </si>
  <si>
    <t>Metodologia:</t>
  </si>
  <si>
    <t>Demandas:</t>
  </si>
  <si>
    <t>Municípios</t>
  </si>
  <si>
    <t>ABASTECIMENTO PÚBLICO</t>
  </si>
  <si>
    <t>AQUICULTURA</t>
  </si>
  <si>
    <t>TERMOELÉTRICA</t>
  </si>
  <si>
    <t>MUNICÍPIOS</t>
  </si>
  <si>
    <t>Município</t>
  </si>
  <si>
    <t>DEMANDAS HÍDRICAS RH-VIII</t>
  </si>
  <si>
    <t>PPU 1</t>
  </si>
  <si>
    <t>PPU 2</t>
  </si>
  <si>
    <t>PPU 3</t>
  </si>
  <si>
    <t>VARIAÇÕES DO PPU</t>
  </si>
  <si>
    <t>Cenário</t>
  </si>
  <si>
    <t>Demandas</t>
  </si>
  <si>
    <t>SÍNTESE IMPACTO CENÁRIOS</t>
  </si>
  <si>
    <t>A.1.1</t>
  </si>
  <si>
    <t>A.1.2</t>
  </si>
  <si>
    <t>A.1.3</t>
  </si>
  <si>
    <t>A.2.1</t>
  </si>
  <si>
    <t>A.2.2</t>
  </si>
  <si>
    <t>A.2.3</t>
  </si>
  <si>
    <t>A.3.1</t>
  </si>
  <si>
    <t>A.3.2</t>
  </si>
  <si>
    <t>A.3.3</t>
  </si>
  <si>
    <t>Maiores demandas hídricas</t>
  </si>
  <si>
    <t>PPU:</t>
  </si>
  <si>
    <t>As simulações de Potencial de Arrecadação "A" utilizaram da metodologia adotada para cobrança na Bacia Macaé e das Ostras</t>
  </si>
  <si>
    <t>Finalidade</t>
  </si>
  <si>
    <t>Taxas de crescimento (%)</t>
  </si>
  <si>
    <t>2023-2028</t>
  </si>
  <si>
    <t>2028-2033</t>
  </si>
  <si>
    <t>Abastecimento Público</t>
  </si>
  <si>
    <t>Indústria</t>
  </si>
  <si>
    <t>Irrigação</t>
  </si>
  <si>
    <t>Termelétrica</t>
  </si>
  <si>
    <t>Situação 1</t>
  </si>
  <si>
    <t>Aquicultura</t>
  </si>
  <si>
    <t>Vazão de captação (m³/s)</t>
  </si>
  <si>
    <t>Processos de outorga vigentes e em análise</t>
  </si>
  <si>
    <t>Processos de outorga vigentes</t>
  </si>
  <si>
    <t>Situação 3</t>
  </si>
  <si>
    <t>Situação 2</t>
  </si>
  <si>
    <t>Projeção de Demandas Hídricas</t>
  </si>
  <si>
    <t>Preço Público Unitário (R$/m³)</t>
  </si>
  <si>
    <t>IPCA</t>
  </si>
  <si>
    <t>a.a</t>
  </si>
  <si>
    <t>Arrecadação por Setor - Valor Cobrado Anual (R$/ano)</t>
  </si>
  <si>
    <t>a.a.</t>
  </si>
  <si>
    <t>Bases para projetções</t>
  </si>
  <si>
    <t>Abastecimento</t>
  </si>
  <si>
    <t>Descrição</t>
  </si>
  <si>
    <t>Termoelétrica</t>
  </si>
  <si>
    <t>2033-2043</t>
  </si>
  <si>
    <t>Renda dos setores (R$/ano)</t>
  </si>
  <si>
    <t>RENDA FUTURA DOS SETORES USUÁRIOS</t>
  </si>
  <si>
    <t>Taxas de redução</t>
  </si>
  <si>
    <t>Descrição do Conteúdo desta Planilha</t>
  </si>
  <si>
    <t>Aba</t>
  </si>
  <si>
    <t>Renda_Atual</t>
  </si>
  <si>
    <t>CENÁRIOS</t>
  </si>
  <si>
    <t>Impacto nos Setores - Arrecadação/Renda (%)</t>
  </si>
  <si>
    <t>Renda Atual dos setores a preços correntes de 2023</t>
  </si>
  <si>
    <t>Observações</t>
  </si>
  <si>
    <t>Renda_Futura</t>
  </si>
  <si>
    <t>Cálculo está sendo feito com base no IPCA + x%, se for continuar com esse método, mudar somente as células em amarelo</t>
  </si>
  <si>
    <t>-</t>
  </si>
  <si>
    <t>Demandas_Atual</t>
  </si>
  <si>
    <t>Demandas Hídricas estimadas por diferentes métodos (apresentadas na Parte I do Estudo de Impacto)</t>
  </si>
  <si>
    <t>Taxas_Demandas</t>
  </si>
  <si>
    <t>Planilha auxiliar onde constam as taxas de crescimento/decrescimento das demandas hídricas utilizadas para calcular as demandas futuras</t>
  </si>
  <si>
    <t>Bases_Cenarios</t>
  </si>
  <si>
    <t>Planilha com as projeções de demandas para curto, médio e longo prazo e com o escalonamento do PPU</t>
  </si>
  <si>
    <t>Renda dos setores para curto (2028), médio (2033) e longo (2040) prazos</t>
  </si>
  <si>
    <r>
      <rPr>
        <b/>
        <sz val="10"/>
        <color theme="1"/>
        <rFont val="Arial"/>
        <family val="2"/>
      </rPr>
      <t>*</t>
    </r>
    <r>
      <rPr>
        <sz val="10"/>
        <color theme="1"/>
        <rFont val="Arial"/>
        <family val="2"/>
      </rPr>
      <t xml:space="preserve">O cálculo do escalonamento está nas colunas AH até AL. 
</t>
    </r>
    <r>
      <rPr>
        <b/>
        <sz val="10"/>
        <color theme="1"/>
        <rFont val="Arial"/>
        <family val="2"/>
      </rPr>
      <t>**</t>
    </r>
    <r>
      <rPr>
        <sz val="10"/>
        <color theme="1"/>
        <rFont val="Arial"/>
        <family val="2"/>
      </rPr>
      <t xml:space="preserve">O valor do IPCA a.a está sendo puxado da célula B15 da aba "Renda_Futura". 
</t>
    </r>
    <r>
      <rPr>
        <b/>
        <sz val="10"/>
        <color theme="1"/>
        <rFont val="Arial"/>
        <family val="2"/>
      </rPr>
      <t>***</t>
    </r>
    <r>
      <rPr>
        <sz val="10"/>
        <color theme="1"/>
        <rFont val="Arial"/>
        <family val="2"/>
      </rPr>
      <t>As células em amarelo são os inputs do cálculo, que são os PPUs adotados.</t>
    </r>
  </si>
  <si>
    <t>Base para as projeções das Demandas</t>
  </si>
  <si>
    <t>índice de perdas atual (%)</t>
  </si>
  <si>
    <t>Cenários</t>
  </si>
  <si>
    <t>Cálculos da arrecadação pela cobrança e do impacto nos setores</t>
  </si>
  <si>
    <t>Alterar somente os valores na lista suspensa nas células B3 e B4</t>
  </si>
  <si>
    <t>PPU inicial</t>
  </si>
  <si>
    <t>PROCESSOS DE OUTORGA VIGENTES</t>
  </si>
  <si>
    <t>PROCESSOS DE OUTORGA VIGENTES E EM ANÁLISE</t>
  </si>
  <si>
    <t>MAIORES DEMANDAS HÍDRICAS</t>
  </si>
  <si>
    <t>Taxa de crescimento por período</t>
  </si>
  <si>
    <t>IPCA (meta do Banco Central)</t>
  </si>
  <si>
    <t>Vazão ponderada (m³/ano)</t>
  </si>
  <si>
    <t>Cenários de Demandas Hídricas - Vazões ponderadas</t>
  </si>
  <si>
    <t>Cenário 1</t>
  </si>
  <si>
    <t>Processos de outorga outorgados</t>
  </si>
  <si>
    <t>Vazões ponderadas (m³/ano)</t>
  </si>
  <si>
    <t>Cenário 2</t>
  </si>
  <si>
    <t>Processos de outorga em análise e outorgados</t>
  </si>
  <si>
    <t>Cenário 3</t>
  </si>
  <si>
    <t>Aumento</t>
  </si>
  <si>
    <t xml:space="preserve"> a cada 5 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</si>
</sst>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0.000000"/>
    <numFmt numFmtId="166" formatCode="0.0%"/>
    <numFmt numFmtId="167" formatCode="0.00000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ptos Narrow"/>
      <family val="2"/>
      <scheme val="minor"/>
    </font>
    <font>
      <b/>
      <sz val="9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sz val="8"/>
      <name val="Aptos Narrow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medium">
        <color indexed="64"/>
      </left>
      <right style="thin">
        <color theme="2"/>
      </right>
      <top/>
      <bottom style="thin">
        <color theme="2"/>
      </bottom>
      <diagonal/>
    </border>
    <border>
      <left style="medium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medium">
        <color theme="2" tint="-9.9978637043366805E-2"/>
      </left>
      <right/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2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2" tint="-9.9978637043366805E-2"/>
      </right>
      <top style="thin">
        <color theme="2" tint="-9.9978637043366805E-2"/>
      </top>
      <bottom style="medium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medium">
        <color indexed="64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medium">
        <color theme="0" tint="-0.14999847407452621"/>
      </top>
      <bottom style="thin">
        <color theme="0" tint="-0.14999847407452621"/>
      </bottom>
      <diagonal/>
    </border>
    <border>
      <left/>
      <right/>
      <top style="medium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/>
      <right/>
      <top style="medium">
        <color theme="0" tint="-0.14999847407452621"/>
      </top>
      <bottom/>
      <diagonal/>
    </border>
    <border>
      <left/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theme="0" tint="-0.14999847407452621"/>
      </right>
      <top/>
      <bottom/>
      <diagonal/>
    </border>
    <border>
      <left style="medium">
        <color theme="0" tint="-0.14999847407452621"/>
      </left>
      <right/>
      <top/>
      <bottom/>
      <diagonal/>
    </border>
    <border>
      <left style="medium">
        <color theme="0" tint="-0.14999847407452621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0" tint="-0.249977111117893"/>
      </left>
      <right style="medium">
        <color theme="0" tint="-0.14999847407452621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14999847407452621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14999847407452621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14999847407452621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medium">
        <color theme="0" tint="-0.14999847407452621"/>
      </left>
      <right style="thin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1">
    <xf numFmtId="0" fontId="0" fillId="0" borderId="0" xfId="0"/>
    <xf numFmtId="0" fontId="2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/>
    <xf numFmtId="0" fontId="10" fillId="2" borderId="0" xfId="0" applyFont="1" applyFill="1" applyAlignment="1">
      <alignment horizontal="left"/>
    </xf>
    <xf numFmtId="0" fontId="8" fillId="6" borderId="0" xfId="0" applyFont="1" applyFill="1"/>
    <xf numFmtId="0" fontId="9" fillId="6" borderId="0" xfId="0" applyFont="1" applyFill="1" applyAlignment="1">
      <alignment wrapText="1"/>
    </xf>
    <xf numFmtId="0" fontId="9" fillId="6" borderId="0" xfId="0" applyFont="1" applyFill="1"/>
    <xf numFmtId="0" fontId="9" fillId="2" borderId="0" xfId="0" applyFont="1" applyFill="1" applyAlignment="1">
      <alignment wrapText="1"/>
    </xf>
    <xf numFmtId="0" fontId="8" fillId="2" borderId="0" xfId="0" applyFont="1" applyFill="1"/>
    <xf numFmtId="0" fontId="9" fillId="6" borderId="0" xfId="0" applyFont="1" applyFill="1" applyAlignment="1">
      <alignment horizontal="left"/>
    </xf>
    <xf numFmtId="0" fontId="2" fillId="2" borderId="9" xfId="0" applyFont="1" applyFill="1" applyBorder="1"/>
    <xf numFmtId="165" fontId="2" fillId="2" borderId="9" xfId="0" applyNumberFormat="1" applyFont="1" applyFill="1" applyBorder="1" applyAlignment="1">
      <alignment horizontal="right" vertical="center"/>
    </xf>
    <xf numFmtId="9" fontId="2" fillId="2" borderId="9" xfId="3" applyFont="1" applyFill="1" applyBorder="1"/>
    <xf numFmtId="0" fontId="12" fillId="2" borderId="0" xfId="0" applyFont="1" applyFill="1"/>
    <xf numFmtId="0" fontId="14" fillId="2" borderId="0" xfId="0" applyFont="1" applyFill="1" applyAlignment="1">
      <alignment horizontal="center"/>
    </xf>
    <xf numFmtId="0" fontId="9" fillId="2" borderId="3" xfId="0" applyFont="1" applyFill="1" applyBorder="1"/>
    <xf numFmtId="0" fontId="9" fillId="2" borderId="12" xfId="0" applyFont="1" applyFill="1" applyBorder="1"/>
    <xf numFmtId="0" fontId="13" fillId="14" borderId="13" xfId="0" applyFont="1" applyFill="1" applyBorder="1" applyAlignment="1">
      <alignment horizontal="center"/>
    </xf>
    <xf numFmtId="0" fontId="8" fillId="14" borderId="5" xfId="0" applyFont="1" applyFill="1" applyBorder="1"/>
    <xf numFmtId="0" fontId="11" fillId="14" borderId="5" xfId="0" applyFont="1" applyFill="1" applyBorder="1" applyAlignment="1">
      <alignment horizontal="center"/>
    </xf>
    <xf numFmtId="0" fontId="11" fillId="14" borderId="14" xfId="0" applyFont="1" applyFill="1" applyBorder="1" applyAlignment="1">
      <alignment horizontal="center"/>
    </xf>
    <xf numFmtId="0" fontId="9" fillId="2" borderId="15" xfId="0" applyFont="1" applyFill="1" applyBorder="1"/>
    <xf numFmtId="0" fontId="8" fillId="2" borderId="15" xfId="0" applyFont="1" applyFill="1" applyBorder="1" applyAlignment="1">
      <alignment horizontal="left"/>
    </xf>
    <xf numFmtId="0" fontId="8" fillId="7" borderId="15" xfId="0" applyFont="1" applyFill="1" applyBorder="1" applyAlignment="1">
      <alignment horizontal="center"/>
    </xf>
    <xf numFmtId="44" fontId="9" fillId="2" borderId="15" xfId="0" applyNumberFormat="1" applyFont="1" applyFill="1" applyBorder="1"/>
    <xf numFmtId="0" fontId="8" fillId="2" borderId="15" xfId="0" applyFont="1" applyFill="1" applyBorder="1"/>
    <xf numFmtId="0" fontId="9" fillId="2" borderId="17" xfId="0" applyFont="1" applyFill="1" applyBorder="1"/>
    <xf numFmtId="44" fontId="8" fillId="2" borderId="15" xfId="0" applyNumberFormat="1" applyFont="1" applyFill="1" applyBorder="1"/>
    <xf numFmtId="44" fontId="8" fillId="2" borderId="16" xfId="0" applyNumberFormat="1" applyFont="1" applyFill="1" applyBorder="1"/>
    <xf numFmtId="0" fontId="13" fillId="7" borderId="9" xfId="0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15" fillId="17" borderId="9" xfId="0" applyFont="1" applyFill="1" applyBorder="1" applyAlignment="1">
      <alignment horizontal="center" vertical="center"/>
    </xf>
    <xf numFmtId="0" fontId="15" fillId="11" borderId="9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167" fontId="9" fillId="6" borderId="15" xfId="0" applyNumberFormat="1" applyFont="1" applyFill="1" applyBorder="1"/>
    <xf numFmtId="44" fontId="9" fillId="2" borderId="15" xfId="0" applyNumberFormat="1" applyFont="1" applyFill="1" applyBorder="1" applyAlignment="1">
      <alignment wrapText="1"/>
    </xf>
    <xf numFmtId="166" fontId="8" fillId="2" borderId="0" xfId="3" applyNumberFormat="1" applyFont="1" applyFill="1" applyBorder="1"/>
    <xf numFmtId="0" fontId="3" fillId="6" borderId="19" xfId="0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 wrapText="1"/>
    </xf>
    <xf numFmtId="44" fontId="2" fillId="2" borderId="19" xfId="0" applyNumberFormat="1" applyFont="1" applyFill="1" applyBorder="1" applyAlignment="1">
      <alignment horizontal="right"/>
    </xf>
    <xf numFmtId="44" fontId="2" fillId="2" borderId="19" xfId="0" applyNumberFormat="1" applyFont="1" applyFill="1" applyBorder="1" applyAlignment="1">
      <alignment horizontal="center"/>
    </xf>
    <xf numFmtId="9" fontId="2" fillId="2" borderId="19" xfId="3" applyFont="1" applyFill="1" applyBorder="1" applyAlignment="1">
      <alignment horizontal="center"/>
    </xf>
    <xf numFmtId="44" fontId="2" fillId="2" borderId="19" xfId="1" applyNumberFormat="1" applyFont="1" applyFill="1" applyBorder="1"/>
    <xf numFmtId="0" fontId="8" fillId="5" borderId="15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8" fillId="11" borderId="15" xfId="0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7" borderId="16" xfId="0" applyFont="1" applyFill="1" applyBorder="1" applyAlignment="1">
      <alignment horizontal="center"/>
    </xf>
    <xf numFmtId="0" fontId="9" fillId="2" borderId="18" xfId="0" applyFont="1" applyFill="1" applyBorder="1"/>
    <xf numFmtId="0" fontId="3" fillId="7" borderId="19" xfId="0" applyFont="1" applyFill="1" applyBorder="1" applyAlignment="1">
      <alignment horizontal="center" vertical="center" wrapText="1"/>
    </xf>
    <xf numFmtId="0" fontId="3" fillId="18" borderId="19" xfId="0" applyFont="1" applyFill="1" applyBorder="1" applyAlignment="1">
      <alignment horizontal="center"/>
    </xf>
    <xf numFmtId="0" fontId="3" fillId="15" borderId="19" xfId="0" applyFont="1" applyFill="1" applyBorder="1" applyAlignment="1">
      <alignment horizontal="center"/>
    </xf>
    <xf numFmtId="0" fontId="3" fillId="4" borderId="19" xfId="0" applyFont="1" applyFill="1" applyBorder="1" applyAlignment="1">
      <alignment horizontal="center" vertical="center" wrapText="1"/>
    </xf>
    <xf numFmtId="0" fontId="3" fillId="14" borderId="19" xfId="0" applyFont="1" applyFill="1" applyBorder="1" applyAlignment="1">
      <alignment horizontal="center"/>
    </xf>
    <xf numFmtId="0" fontId="3" fillId="11" borderId="19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/>
    </xf>
    <xf numFmtId="0" fontId="3" fillId="8" borderId="19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44" fontId="2" fillId="2" borderId="1" xfId="0" applyNumberFormat="1" applyFont="1" applyFill="1" applyBorder="1"/>
    <xf numFmtId="44" fontId="2" fillId="2" borderId="1" xfId="1" applyNumberFormat="1" applyFont="1" applyFill="1" applyBorder="1"/>
    <xf numFmtId="0" fontId="8" fillId="2" borderId="19" xfId="0" applyFont="1" applyFill="1" applyBorder="1"/>
    <xf numFmtId="0" fontId="9" fillId="2" borderId="19" xfId="0" applyFont="1" applyFill="1" applyBorder="1"/>
    <xf numFmtId="10" fontId="9" fillId="2" borderId="15" xfId="3" applyNumberFormat="1" applyFont="1" applyFill="1" applyBorder="1"/>
    <xf numFmtId="10" fontId="8" fillId="2" borderId="15" xfId="3" applyNumberFormat="1" applyFont="1" applyFill="1" applyBorder="1"/>
    <xf numFmtId="0" fontId="13" fillId="7" borderId="19" xfId="0" applyFont="1" applyFill="1" applyBorder="1" applyAlignment="1">
      <alignment horizontal="center" vertical="center"/>
    </xf>
    <xf numFmtId="167" fontId="9" fillId="19" borderId="15" xfId="0" applyNumberFormat="1" applyFont="1" applyFill="1" applyBorder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/>
    </xf>
    <xf numFmtId="0" fontId="13" fillId="7" borderId="23" xfId="0" applyFont="1" applyFill="1" applyBorder="1" applyAlignment="1">
      <alignment horizontal="center" vertical="center"/>
    </xf>
    <xf numFmtId="4" fontId="9" fillId="2" borderId="23" xfId="0" applyNumberFormat="1" applyFont="1" applyFill="1" applyBorder="1" applyAlignment="1">
      <alignment horizontal="right"/>
    </xf>
    <xf numFmtId="0" fontId="13" fillId="4" borderId="23" xfId="0" applyFont="1" applyFill="1" applyBorder="1" applyAlignment="1">
      <alignment horizontal="center" vertical="center"/>
    </xf>
    <xf numFmtId="0" fontId="9" fillId="2" borderId="24" xfId="0" applyFont="1" applyFill="1" applyBorder="1"/>
    <xf numFmtId="164" fontId="9" fillId="2" borderId="25" xfId="0" applyNumberFormat="1" applyFont="1" applyFill="1" applyBorder="1" applyAlignment="1">
      <alignment horizontal="center"/>
    </xf>
    <xf numFmtId="165" fontId="9" fillId="2" borderId="25" xfId="0" applyNumberFormat="1" applyFont="1" applyFill="1" applyBorder="1" applyAlignment="1">
      <alignment horizontal="right" vertical="center"/>
    </xf>
    <xf numFmtId="0" fontId="13" fillId="17" borderId="23" xfId="0" applyFont="1" applyFill="1" applyBorder="1" applyAlignment="1">
      <alignment horizontal="center" vertical="center"/>
    </xf>
    <xf numFmtId="0" fontId="13" fillId="11" borderId="23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9" fillId="2" borderId="27" xfId="0" applyFont="1" applyFill="1" applyBorder="1"/>
    <xf numFmtId="0" fontId="9" fillId="2" borderId="29" xfId="0" applyFont="1" applyFill="1" applyBorder="1"/>
    <xf numFmtId="4" fontId="9" fillId="2" borderId="30" xfId="0" applyNumberFormat="1" applyFont="1" applyFill="1" applyBorder="1" applyAlignment="1">
      <alignment horizontal="right"/>
    </xf>
    <xf numFmtId="0" fontId="2" fillId="2" borderId="2" xfId="0" applyFont="1" applyFill="1" applyBorder="1"/>
    <xf numFmtId="0" fontId="2" fillId="2" borderId="3" xfId="0" applyFont="1" applyFill="1" applyBorder="1"/>
    <xf numFmtId="0" fontId="3" fillId="2" borderId="2" xfId="0" applyFont="1" applyFill="1" applyBorder="1"/>
    <xf numFmtId="0" fontId="2" fillId="2" borderId="34" xfId="0" applyFont="1" applyFill="1" applyBorder="1" applyAlignment="1">
      <alignment horizontal="center"/>
    </xf>
    <xf numFmtId="0" fontId="3" fillId="3" borderId="35" xfId="0" applyFont="1" applyFill="1" applyBorder="1"/>
    <xf numFmtId="0" fontId="2" fillId="2" borderId="34" xfId="0" applyFont="1" applyFill="1" applyBorder="1"/>
    <xf numFmtId="0" fontId="3" fillId="2" borderId="36" xfId="0" applyFont="1" applyFill="1" applyBorder="1"/>
    <xf numFmtId="44" fontId="3" fillId="2" borderId="37" xfId="1" applyNumberFormat="1" applyFont="1" applyFill="1" applyBorder="1"/>
    <xf numFmtId="0" fontId="2" fillId="2" borderId="4" xfId="0" applyFont="1" applyFill="1" applyBorder="1"/>
    <xf numFmtId="0" fontId="2" fillId="2" borderId="38" xfId="0" applyFont="1" applyFill="1" applyBorder="1"/>
    <xf numFmtId="0" fontId="11" fillId="20" borderId="15" xfId="0" applyFont="1" applyFill="1" applyBorder="1" applyAlignment="1">
      <alignment horizontal="center" vertical="center"/>
    </xf>
    <xf numFmtId="0" fontId="12" fillId="6" borderId="13" xfId="0" applyFont="1" applyFill="1" applyBorder="1"/>
    <xf numFmtId="0" fontId="12" fillId="6" borderId="14" xfId="0" applyFont="1" applyFill="1" applyBorder="1"/>
    <xf numFmtId="166" fontId="12" fillId="6" borderId="13" xfId="3" applyNumberFormat="1" applyFont="1" applyFill="1" applyBorder="1"/>
    <xf numFmtId="166" fontId="2" fillId="2" borderId="0" xfId="3" applyNumberFormat="1" applyFont="1" applyFill="1"/>
    <xf numFmtId="165" fontId="2" fillId="0" borderId="9" xfId="0" applyNumberFormat="1" applyFont="1" applyBorder="1" applyAlignment="1">
      <alignment horizontal="right" vertical="center"/>
    </xf>
    <xf numFmtId="165" fontId="2" fillId="0" borderId="9" xfId="0" applyNumberFormat="1" applyFont="1" applyBorder="1" applyAlignment="1">
      <alignment horizontal="right"/>
    </xf>
    <xf numFmtId="9" fontId="2" fillId="2" borderId="9" xfId="3" applyFont="1" applyFill="1" applyBorder="1" applyAlignment="1">
      <alignment horizontal="center"/>
    </xf>
    <xf numFmtId="9" fontId="2" fillId="2" borderId="0" xfId="3" applyFont="1" applyFill="1"/>
    <xf numFmtId="9" fontId="2" fillId="2" borderId="0" xfId="0" applyNumberFormat="1" applyFont="1" applyFill="1"/>
    <xf numFmtId="9" fontId="2" fillId="0" borderId="9" xfId="3" applyFont="1" applyFill="1" applyBorder="1"/>
    <xf numFmtId="0" fontId="3" fillId="2" borderId="1" xfId="0" applyFont="1" applyFill="1" applyBorder="1" applyAlignment="1">
      <alignment vertical="center"/>
    </xf>
    <xf numFmtId="0" fontId="9" fillId="19" borderId="0" xfId="0" applyFont="1" applyFill="1"/>
    <xf numFmtId="0" fontId="0" fillId="2" borderId="0" xfId="0" applyFill="1"/>
    <xf numFmtId="0" fontId="8" fillId="6" borderId="46" xfId="0" applyFont="1" applyFill="1" applyBorder="1"/>
    <xf numFmtId="0" fontId="0" fillId="2" borderId="50" xfId="0" applyFill="1" applyBorder="1"/>
    <xf numFmtId="0" fontId="0" fillId="2" borderId="51" xfId="0" applyFill="1" applyBorder="1"/>
    <xf numFmtId="0" fontId="8" fillId="6" borderId="52" xfId="0" applyFont="1" applyFill="1" applyBorder="1"/>
    <xf numFmtId="0" fontId="0" fillId="2" borderId="53" xfId="0" applyFill="1" applyBorder="1"/>
    <xf numFmtId="0" fontId="0" fillId="2" borderId="54" xfId="0" applyFill="1" applyBorder="1"/>
    <xf numFmtId="0" fontId="8" fillId="3" borderId="57" xfId="0" applyFont="1" applyFill="1" applyBorder="1" applyAlignment="1">
      <alignment horizontal="center"/>
    </xf>
    <xf numFmtId="0" fontId="9" fillId="2" borderId="58" xfId="0" applyFont="1" applyFill="1" applyBorder="1"/>
    <xf numFmtId="0" fontId="9" fillId="2" borderId="59" xfId="0" applyFont="1" applyFill="1" applyBorder="1"/>
    <xf numFmtId="0" fontId="9" fillId="2" borderId="60" xfId="0" applyFont="1" applyFill="1" applyBorder="1"/>
    <xf numFmtId="0" fontId="8" fillId="2" borderId="61" xfId="0" applyFont="1" applyFill="1" applyBorder="1"/>
    <xf numFmtId="0" fontId="9" fillId="2" borderId="19" xfId="0" applyFont="1" applyFill="1" applyBorder="1" applyAlignment="1">
      <alignment wrapText="1"/>
    </xf>
    <xf numFmtId="10" fontId="9" fillId="19" borderId="19" xfId="0" applyNumberFormat="1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10" fontId="9" fillId="2" borderId="19" xfId="3" applyNumberFormat="1" applyFont="1" applyFill="1" applyBorder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9" fillId="2" borderId="2" xfId="0" applyFont="1" applyFill="1" applyBorder="1"/>
    <xf numFmtId="0" fontId="3" fillId="13" borderId="23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left"/>
    </xf>
    <xf numFmtId="0" fontId="3" fillId="22" borderId="23" xfId="0" applyFont="1" applyFill="1" applyBorder="1" applyAlignment="1">
      <alignment horizontal="center"/>
    </xf>
    <xf numFmtId="0" fontId="3" fillId="9" borderId="23" xfId="0" applyFont="1" applyFill="1" applyBorder="1" applyAlignment="1">
      <alignment horizontal="center"/>
    </xf>
    <xf numFmtId="4" fontId="2" fillId="2" borderId="23" xfId="0" applyNumberFormat="1" applyFont="1" applyFill="1" applyBorder="1" applyAlignment="1">
      <alignment horizontal="center"/>
    </xf>
    <xf numFmtId="4" fontId="2" fillId="2" borderId="23" xfId="0" applyNumberFormat="1" applyFont="1" applyFill="1" applyBorder="1" applyAlignment="1">
      <alignment horizontal="center" vertical="center"/>
    </xf>
    <xf numFmtId="0" fontId="9" fillId="2" borderId="38" xfId="0" applyFont="1" applyFill="1" applyBorder="1"/>
    <xf numFmtId="164" fontId="9" fillId="2" borderId="0" xfId="0" applyNumberFormat="1" applyFont="1" applyFill="1" applyAlignment="1">
      <alignment horizontal="center"/>
    </xf>
    <xf numFmtId="165" fontId="9" fillId="2" borderId="0" xfId="0" applyNumberFormat="1" applyFont="1" applyFill="1" applyAlignment="1">
      <alignment horizontal="right" vertical="center"/>
    </xf>
    <xf numFmtId="0" fontId="13" fillId="3" borderId="65" xfId="0" applyFont="1" applyFill="1" applyBorder="1" applyAlignment="1">
      <alignment horizontal="center" vertical="center"/>
    </xf>
    <xf numFmtId="44" fontId="12" fillId="6" borderId="13" xfId="2" applyFont="1" applyFill="1" applyBorder="1"/>
    <xf numFmtId="0" fontId="9" fillId="2" borderId="28" xfId="0" applyFont="1" applyFill="1" applyBorder="1"/>
    <xf numFmtId="0" fontId="9" fillId="2" borderId="31" xfId="0" applyFont="1" applyFill="1" applyBorder="1"/>
    <xf numFmtId="4" fontId="9" fillId="2" borderId="23" xfId="0" applyNumberFormat="1" applyFont="1" applyFill="1" applyBorder="1" applyAlignment="1">
      <alignment horizontal="right" vertical="center"/>
    </xf>
    <xf numFmtId="4" fontId="9" fillId="2" borderId="30" xfId="0" applyNumberFormat="1" applyFont="1" applyFill="1" applyBorder="1" applyAlignment="1">
      <alignment horizontal="right" vertical="center"/>
    </xf>
    <xf numFmtId="0" fontId="5" fillId="12" borderId="0" xfId="0" applyFont="1" applyFill="1" applyAlignment="1">
      <alignment horizontal="center"/>
    </xf>
    <xf numFmtId="0" fontId="11" fillId="12" borderId="0" xfId="0" applyFont="1" applyFill="1" applyAlignment="1">
      <alignment horizontal="center"/>
    </xf>
    <xf numFmtId="0" fontId="9" fillId="2" borderId="47" xfId="0" applyFont="1" applyFill="1" applyBorder="1" applyAlignment="1">
      <alignment horizontal="left"/>
    </xf>
    <xf numFmtId="0" fontId="9" fillId="2" borderId="48" xfId="0" applyFont="1" applyFill="1" applyBorder="1" applyAlignment="1">
      <alignment horizontal="left"/>
    </xf>
    <xf numFmtId="0" fontId="9" fillId="2" borderId="49" xfId="0" applyFont="1" applyFill="1" applyBorder="1" applyAlignment="1">
      <alignment horizontal="left"/>
    </xf>
    <xf numFmtId="0" fontId="9" fillId="2" borderId="43" xfId="0" applyFont="1" applyFill="1" applyBorder="1" applyAlignment="1">
      <alignment horizontal="left"/>
    </xf>
    <xf numFmtId="0" fontId="9" fillId="2" borderId="44" xfId="0" applyFont="1" applyFill="1" applyBorder="1" applyAlignment="1">
      <alignment horizontal="left"/>
    </xf>
    <xf numFmtId="0" fontId="9" fillId="2" borderId="45" xfId="0" applyFont="1" applyFill="1" applyBorder="1" applyAlignment="1">
      <alignment horizontal="left"/>
    </xf>
    <xf numFmtId="0" fontId="8" fillId="2" borderId="55" xfId="0" applyFont="1" applyFill="1" applyBorder="1" applyAlignment="1">
      <alignment horizontal="center" vertical="center"/>
    </xf>
    <xf numFmtId="0" fontId="8" fillId="18" borderId="21" xfId="0" applyFont="1" applyFill="1" applyBorder="1" applyAlignment="1">
      <alignment horizontal="center"/>
    </xf>
    <xf numFmtId="0" fontId="8" fillId="18" borderId="18" xfId="0" applyFont="1" applyFill="1" applyBorder="1" applyAlignment="1">
      <alignment horizontal="center"/>
    </xf>
    <xf numFmtId="0" fontId="8" fillId="9" borderId="18" xfId="0" applyFont="1" applyFill="1" applyBorder="1" applyAlignment="1">
      <alignment horizontal="center"/>
    </xf>
    <xf numFmtId="0" fontId="8" fillId="14" borderId="18" xfId="0" applyFont="1" applyFill="1" applyBorder="1" applyAlignment="1">
      <alignment horizontal="center"/>
    </xf>
    <xf numFmtId="0" fontId="8" fillId="10" borderId="18" xfId="0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/>
    </xf>
    <xf numFmtId="0" fontId="8" fillId="8" borderId="56" xfId="0" applyFont="1" applyFill="1" applyBorder="1" applyAlignment="1">
      <alignment horizontal="center"/>
    </xf>
    <xf numFmtId="0" fontId="4" fillId="21" borderId="0" xfId="0" applyFont="1" applyFill="1" applyAlignment="1">
      <alignment horizontal="center" vertical="center" textRotation="90"/>
    </xf>
    <xf numFmtId="0" fontId="3" fillId="2" borderId="3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 wrapText="1"/>
    </xf>
    <xf numFmtId="0" fontId="5" fillId="12" borderId="33" xfId="0" applyFont="1" applyFill="1" applyBorder="1" applyAlignment="1">
      <alignment horizontal="center"/>
    </xf>
    <xf numFmtId="0" fontId="5" fillId="12" borderId="6" xfId="0" applyFont="1" applyFill="1" applyBorder="1" applyAlignment="1">
      <alignment horizontal="center"/>
    </xf>
    <xf numFmtId="0" fontId="5" fillId="12" borderId="7" xfId="0" applyFont="1" applyFill="1" applyBorder="1" applyAlignment="1">
      <alignment horizontal="center"/>
    </xf>
    <xf numFmtId="0" fontId="8" fillId="2" borderId="62" xfId="0" applyFont="1" applyFill="1" applyBorder="1" applyAlignment="1">
      <alignment horizontal="center"/>
    </xf>
    <xf numFmtId="0" fontId="8" fillId="2" borderId="63" xfId="0" applyFont="1" applyFill="1" applyBorder="1" applyAlignment="1">
      <alignment horizontal="center"/>
    </xf>
    <xf numFmtId="0" fontId="8" fillId="2" borderId="64" xfId="0" applyFont="1" applyFill="1" applyBorder="1" applyAlignment="1">
      <alignment horizontal="center"/>
    </xf>
    <xf numFmtId="0" fontId="11" fillId="12" borderId="20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4" fillId="12" borderId="0" xfId="0" applyFont="1" applyFill="1" applyAlignment="1">
      <alignment horizontal="center"/>
    </xf>
    <xf numFmtId="0" fontId="3" fillId="9" borderId="23" xfId="0" applyFont="1" applyFill="1" applyBorder="1" applyAlignment="1">
      <alignment horizontal="center" vertical="center"/>
    </xf>
    <xf numFmtId="0" fontId="3" fillId="13" borderId="23" xfId="0" applyFont="1" applyFill="1" applyBorder="1" applyAlignment="1">
      <alignment horizontal="center" vertical="center"/>
    </xf>
    <xf numFmtId="0" fontId="3" fillId="13" borderId="26" xfId="0" applyFont="1" applyFill="1" applyBorder="1" applyAlignment="1">
      <alignment horizontal="center" vertical="center"/>
    </xf>
    <xf numFmtId="0" fontId="3" fillId="22" borderId="23" xfId="0" applyFont="1" applyFill="1" applyBorder="1" applyAlignment="1">
      <alignment horizontal="center" vertical="center"/>
    </xf>
    <xf numFmtId="0" fontId="3" fillId="18" borderId="22" xfId="0" applyFont="1" applyFill="1" applyBorder="1" applyAlignment="1">
      <alignment horizontal="left"/>
    </xf>
    <xf numFmtId="0" fontId="3" fillId="18" borderId="0" xfId="0" applyFont="1" applyFill="1" applyAlignment="1">
      <alignment horizontal="left"/>
    </xf>
    <xf numFmtId="0" fontId="15" fillId="7" borderId="42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5" fillId="17" borderId="11" xfId="0" applyFont="1" applyFill="1" applyBorder="1" applyAlignment="1">
      <alignment horizontal="center" vertical="center"/>
    </xf>
    <xf numFmtId="0" fontId="15" fillId="17" borderId="12" xfId="0" applyFont="1" applyFill="1" applyBorder="1" applyAlignment="1">
      <alignment horizontal="center" vertical="center"/>
    </xf>
    <xf numFmtId="0" fontId="15" fillId="17" borderId="10" xfId="0" applyFont="1" applyFill="1" applyBorder="1" applyAlignment="1">
      <alignment horizontal="center" vertical="center"/>
    </xf>
    <xf numFmtId="0" fontId="15" fillId="11" borderId="11" xfId="0" applyFont="1" applyFill="1" applyBorder="1" applyAlignment="1">
      <alignment horizontal="center" vertical="center"/>
    </xf>
    <xf numFmtId="0" fontId="15" fillId="11" borderId="12" xfId="0" applyFont="1" applyFill="1" applyBorder="1" applyAlignment="1">
      <alignment horizontal="center" vertical="center"/>
    </xf>
    <xf numFmtId="0" fontId="15" fillId="11" borderId="10" xfId="0" applyFont="1" applyFill="1" applyBorder="1" applyAlignment="1">
      <alignment horizontal="center" vertical="center"/>
    </xf>
    <xf numFmtId="0" fontId="15" fillId="4" borderId="41" xfId="0" applyFont="1" applyFill="1" applyBorder="1" applyAlignment="1">
      <alignment horizontal="center" vertical="center"/>
    </xf>
    <xf numFmtId="0" fontId="15" fillId="4" borderId="11" xfId="0" applyFont="1" applyFill="1" applyBorder="1" applyAlignment="1">
      <alignment horizontal="center" vertical="center"/>
    </xf>
    <xf numFmtId="0" fontId="15" fillId="4" borderId="39" xfId="0" applyFont="1" applyFill="1" applyBorder="1" applyAlignment="1">
      <alignment horizontal="center" vertical="center"/>
    </xf>
    <xf numFmtId="0" fontId="15" fillId="4" borderId="25" xfId="0" applyFont="1" applyFill="1" applyBorder="1" applyAlignment="1">
      <alignment horizontal="center" vertical="center"/>
    </xf>
    <xf numFmtId="0" fontId="15" fillId="4" borderId="40" xfId="0" applyFont="1" applyFill="1" applyBorder="1" applyAlignment="1">
      <alignment horizontal="center" vertical="center"/>
    </xf>
    <xf numFmtId="0" fontId="15" fillId="4" borderId="10" xfId="0" applyFont="1" applyFill="1" applyBorder="1" applyAlignment="1">
      <alignment horizontal="center" vertical="center"/>
    </xf>
    <xf numFmtId="0" fontId="15" fillId="7" borderId="10" xfId="0" applyFont="1" applyFill="1" applyBorder="1" applyAlignment="1">
      <alignment horizontal="center" vertical="center"/>
    </xf>
    <xf numFmtId="0" fontId="3" fillId="15" borderId="22" xfId="0" applyFont="1" applyFill="1" applyBorder="1" applyAlignment="1">
      <alignment horizontal="left"/>
    </xf>
    <xf numFmtId="0" fontId="3" fillId="15" borderId="0" xfId="0" applyFont="1" applyFill="1" applyAlignment="1">
      <alignment horizontal="left"/>
    </xf>
    <xf numFmtId="0" fontId="15" fillId="7" borderId="39" xfId="0" applyFont="1" applyFill="1" applyBorder="1" applyAlignment="1">
      <alignment horizontal="center" vertical="center"/>
    </xf>
    <xf numFmtId="0" fontId="15" fillId="7" borderId="25" xfId="0" applyFont="1" applyFill="1" applyBorder="1" applyAlignment="1">
      <alignment horizontal="center" vertical="center"/>
    </xf>
    <xf numFmtId="0" fontId="15" fillId="7" borderId="40" xfId="0" applyFont="1" applyFill="1" applyBorder="1" applyAlignment="1">
      <alignment horizontal="center" vertical="center"/>
    </xf>
    <xf numFmtId="0" fontId="15" fillId="7" borderId="11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3" fillId="16" borderId="22" xfId="0" applyFont="1" applyFill="1" applyBorder="1" applyAlignment="1">
      <alignment horizontal="left"/>
    </xf>
    <xf numFmtId="0" fontId="3" fillId="16" borderId="0" xfId="0" applyFont="1" applyFill="1" applyAlignment="1">
      <alignment horizontal="left"/>
    </xf>
    <xf numFmtId="0" fontId="3" fillId="8" borderId="22" xfId="0" applyFont="1" applyFill="1" applyBorder="1" applyAlignment="1">
      <alignment horizontal="left"/>
    </xf>
    <xf numFmtId="0" fontId="3" fillId="8" borderId="0" xfId="0" applyFont="1" applyFill="1" applyAlignment="1">
      <alignment horizontal="left"/>
    </xf>
    <xf numFmtId="0" fontId="3" fillId="10" borderId="22" xfId="0" applyFont="1" applyFill="1" applyBorder="1" applyAlignment="1">
      <alignment horizontal="left"/>
    </xf>
    <xf numFmtId="0" fontId="3" fillId="10" borderId="0" xfId="0" applyFont="1" applyFill="1" applyAlignment="1">
      <alignment horizontal="left"/>
    </xf>
    <xf numFmtId="0" fontId="4" fillId="12" borderId="8" xfId="0" applyFont="1" applyFill="1" applyBorder="1" applyAlignment="1">
      <alignment horizontal="center"/>
    </xf>
    <xf numFmtId="0" fontId="11" fillId="20" borderId="15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8" fillId="18" borderId="2" xfId="0" applyFont="1" applyFill="1" applyBorder="1" applyAlignment="1">
      <alignment horizontal="left"/>
    </xf>
    <xf numFmtId="0" fontId="8" fillId="18" borderId="0" xfId="0" applyFont="1" applyFill="1" applyAlignment="1">
      <alignment horizontal="left"/>
    </xf>
    <xf numFmtId="0" fontId="8" fillId="18" borderId="3" xfId="0" applyFont="1" applyFill="1" applyBorder="1" applyAlignment="1">
      <alignment horizontal="left"/>
    </xf>
    <xf numFmtId="0" fontId="13" fillId="4" borderId="27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3" fillId="7" borderId="27" xfId="0" applyFont="1" applyFill="1" applyBorder="1" applyAlignment="1">
      <alignment horizontal="center" vertical="center"/>
    </xf>
    <xf numFmtId="0" fontId="13" fillId="7" borderId="23" xfId="0" applyFont="1" applyFill="1" applyBorder="1" applyAlignment="1">
      <alignment horizontal="center" vertical="center"/>
    </xf>
    <xf numFmtId="0" fontId="8" fillId="15" borderId="2" xfId="0" applyFont="1" applyFill="1" applyBorder="1" applyAlignment="1">
      <alignment horizontal="left"/>
    </xf>
    <xf numFmtId="0" fontId="8" fillId="15" borderId="0" xfId="0" applyFont="1" applyFill="1" applyAlignment="1">
      <alignment horizontal="left"/>
    </xf>
    <xf numFmtId="0" fontId="8" fillId="15" borderId="3" xfId="0" applyFont="1" applyFill="1" applyBorder="1" applyAlignment="1">
      <alignment horizontal="left"/>
    </xf>
    <xf numFmtId="0" fontId="13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17" borderId="27" xfId="0" applyFont="1" applyFill="1" applyBorder="1" applyAlignment="1">
      <alignment horizontal="center" vertical="center"/>
    </xf>
    <xf numFmtId="0" fontId="8" fillId="16" borderId="2" xfId="0" applyFont="1" applyFill="1" applyBorder="1" applyAlignment="1">
      <alignment horizontal="left"/>
    </xf>
    <xf numFmtId="0" fontId="8" fillId="16" borderId="0" xfId="0" applyFont="1" applyFill="1" applyAlignment="1">
      <alignment horizontal="left"/>
    </xf>
    <xf numFmtId="0" fontId="8" fillId="16" borderId="3" xfId="0" applyFont="1" applyFill="1" applyBorder="1" applyAlignment="1">
      <alignment horizontal="left"/>
    </xf>
    <xf numFmtId="0" fontId="8" fillId="10" borderId="2" xfId="0" applyFont="1" applyFill="1" applyBorder="1" applyAlignment="1">
      <alignment horizontal="left"/>
    </xf>
    <xf numFmtId="0" fontId="8" fillId="10" borderId="0" xfId="0" applyFont="1" applyFill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8" borderId="2" xfId="0" applyFont="1" applyFill="1" applyBorder="1" applyAlignment="1">
      <alignment horizontal="left"/>
    </xf>
    <xf numFmtId="0" fontId="8" fillId="8" borderId="0" xfId="0" applyFont="1" applyFill="1" applyAlignment="1">
      <alignment horizontal="left"/>
    </xf>
    <xf numFmtId="0" fontId="8" fillId="8" borderId="3" xfId="0" applyFont="1" applyFill="1" applyBorder="1" applyAlignment="1">
      <alignment horizontal="left"/>
    </xf>
    <xf numFmtId="0" fontId="13" fillId="17" borderId="23" xfId="0" applyFont="1" applyFill="1" applyBorder="1" applyAlignment="1">
      <alignment horizontal="center" vertical="center"/>
    </xf>
    <xf numFmtId="0" fontId="13" fillId="11" borderId="27" xfId="0" applyFont="1" applyFill="1" applyBorder="1" applyAlignment="1">
      <alignment horizontal="center" vertical="center"/>
    </xf>
    <xf numFmtId="0" fontId="13" fillId="11" borderId="23" xfId="0" applyFont="1" applyFill="1" applyBorder="1" applyAlignment="1">
      <alignment horizontal="center" vertical="center"/>
    </xf>
    <xf numFmtId="0" fontId="13" fillId="3" borderId="27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8" fillId="16" borderId="27" xfId="0" applyFont="1" applyFill="1" applyBorder="1" applyAlignment="1">
      <alignment horizontal="left"/>
    </xf>
    <xf numFmtId="0" fontId="8" fillId="16" borderId="23" xfId="0" applyFont="1" applyFill="1" applyBorder="1" applyAlignment="1">
      <alignment horizontal="left"/>
    </xf>
    <xf numFmtId="0" fontId="8" fillId="16" borderId="28" xfId="0" applyFont="1" applyFill="1" applyBorder="1" applyAlignment="1">
      <alignment horizontal="left"/>
    </xf>
    <xf numFmtId="0" fontId="13" fillId="17" borderId="32" xfId="0" applyFont="1" applyFill="1" applyBorder="1" applyAlignment="1">
      <alignment horizontal="center" vertical="center"/>
    </xf>
    <xf numFmtId="0" fontId="13" fillId="17" borderId="26" xfId="0" applyFont="1" applyFill="1" applyBorder="1" applyAlignment="1">
      <alignment horizontal="center" vertical="center"/>
    </xf>
    <xf numFmtId="0" fontId="13" fillId="7" borderId="10" xfId="0" applyFont="1" applyFill="1" applyBorder="1" applyAlignment="1">
      <alignment horizontal="center" vertical="center"/>
    </xf>
    <xf numFmtId="0" fontId="14" fillId="12" borderId="0" xfId="0" applyFont="1" applyFill="1" applyAlignment="1">
      <alignment horizontal="center"/>
    </xf>
    <xf numFmtId="0" fontId="13" fillId="3" borderId="66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/>
    </xf>
    <xf numFmtId="44" fontId="2" fillId="0" borderId="19" xfId="0" applyNumberFormat="1" applyFont="1" applyFill="1" applyBorder="1" applyAlignment="1">
      <alignment horizontal="right"/>
    </xf>
  </cellXfs>
  <cellStyles count="6">
    <cellStyle name="Moeda" xfId="2" builtinId="4"/>
    <cellStyle name="Moeda 2" xfId="5" xr:uid="{6622F205-84B6-414E-9A9E-BF7A629DE0F2}"/>
    <cellStyle name="Normal" xfId="0" builtinId="0"/>
    <cellStyle name="Porcentagem" xfId="3" builtinId="5"/>
    <cellStyle name="Vírgula" xfId="1" builtinId="3"/>
    <cellStyle name="Vírgula 2" xfId="4" xr:uid="{576EA420-0FFB-4DFF-B8FD-680BA075EE54}"/>
  </cellStyles>
  <dxfs count="45"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CCC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 patternType="solid">
          <fgColor indexed="64"/>
          <bgColor rgb="FFFFCC99"/>
        </patternFill>
      </fill>
    </dxf>
    <dxf>
      <fill>
        <patternFill patternType="solid">
          <fgColor indexed="64"/>
          <bgColor rgb="FFFFCC99"/>
        </patternFill>
      </fill>
    </dxf>
    <dxf>
      <fill>
        <patternFill>
          <bgColor rgb="FFFFFFC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CC"/>
      <color rgb="FFFFCC99"/>
      <color rgb="FFFFCCCC"/>
      <color rgb="FFFFFF99"/>
      <color rgb="FFFFFF69"/>
      <color rgb="FFFFFF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476250</xdr:colOff>
      <xdr:row>29</xdr:row>
      <xdr:rowOff>19050</xdr:rowOff>
    </xdr:from>
    <xdr:to>
      <xdr:col>13</xdr:col>
      <xdr:colOff>322269</xdr:colOff>
      <xdr:row>30</xdr:row>
      <xdr:rowOff>66675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7BFF622-B863-4256-9991-E541037559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7896225" y="4486275"/>
          <a:ext cx="6008694" cy="20002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0</xdr:rowOff>
    </xdr:from>
    <xdr:to>
      <xdr:col>10</xdr:col>
      <xdr:colOff>550869</xdr:colOff>
      <xdr:row>28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4894675-0161-4AD4-950C-5B063C5C89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06C2F8D-A225-4750-9513-3C743EAAAD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D045149-352E-4114-980B-1785211D1F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3FE4BF9-E84E-4F2E-8306-CB0F57D7BC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57DF8DE-3723-4703-8E48-2ED1ED728D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9E0E354-29A9-4F23-AB97-CEBAA7F477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8A7BB09-E73D-4D7A-8D26-6BB8B7CE78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27</xdr:row>
      <xdr:rowOff>95250</xdr:rowOff>
    </xdr:from>
    <xdr:to>
      <xdr:col>10</xdr:col>
      <xdr:colOff>550869</xdr:colOff>
      <xdr:row>28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AE5ABB2-DCA7-45B3-A562-9BD2B4DCDB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599" b="15007"/>
        <a:stretch/>
      </xdr:blipFill>
      <xdr:spPr>
        <a:xfrm>
          <a:off x="5276850" y="4089400"/>
          <a:ext cx="6297619" cy="1936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9F0B7-BF55-457A-A12E-8820AA77B502}">
  <sheetPr>
    <tabColor rgb="FFFF0000"/>
  </sheetPr>
  <dimension ref="A1:C9"/>
  <sheetViews>
    <sheetView workbookViewId="0">
      <selection activeCell="B9" sqref="B9"/>
    </sheetView>
  </sheetViews>
  <sheetFormatPr defaultColWidth="9.125" defaultRowHeight="12.75"/>
  <cols>
    <col min="1" max="1" width="17.875" style="1" customWidth="1"/>
    <col min="2" max="2" width="121" style="1" bestFit="1" customWidth="1"/>
    <col min="3" max="3" width="43.125" style="1" bestFit="1" customWidth="1"/>
    <col min="4" max="16384" width="9.125" style="1"/>
  </cols>
  <sheetData>
    <row r="1" spans="1:3" ht="15.75">
      <c r="A1" s="142" t="s">
        <v>91</v>
      </c>
      <c r="B1" s="142"/>
      <c r="C1" s="142"/>
    </row>
    <row r="3" spans="1:3">
      <c r="A3" s="72" t="s">
        <v>92</v>
      </c>
      <c r="B3" s="72" t="s">
        <v>85</v>
      </c>
      <c r="C3" s="72" t="s">
        <v>97</v>
      </c>
    </row>
    <row r="4" spans="1:3">
      <c r="A4" s="106" t="s">
        <v>93</v>
      </c>
      <c r="B4" s="70" t="s">
        <v>96</v>
      </c>
      <c r="C4" s="70" t="s">
        <v>100</v>
      </c>
    </row>
    <row r="5" spans="1:3" ht="38.25">
      <c r="A5" s="106" t="s">
        <v>98</v>
      </c>
      <c r="B5" s="70" t="s">
        <v>107</v>
      </c>
      <c r="C5" s="71" t="s">
        <v>99</v>
      </c>
    </row>
    <row r="6" spans="1:3">
      <c r="A6" s="106" t="s">
        <v>101</v>
      </c>
      <c r="B6" s="70" t="s">
        <v>102</v>
      </c>
      <c r="C6" s="70" t="s">
        <v>100</v>
      </c>
    </row>
    <row r="7" spans="1:3">
      <c r="A7" s="106" t="s">
        <v>103</v>
      </c>
      <c r="B7" s="70" t="s">
        <v>104</v>
      </c>
      <c r="C7" s="70" t="s">
        <v>100</v>
      </c>
    </row>
    <row r="8" spans="1:3" ht="76.5">
      <c r="A8" s="106" t="s">
        <v>105</v>
      </c>
      <c r="B8" s="70" t="s">
        <v>106</v>
      </c>
      <c r="C8" s="71" t="s">
        <v>108</v>
      </c>
    </row>
    <row r="9" spans="1:3" ht="25.5">
      <c r="A9" s="106" t="s">
        <v>111</v>
      </c>
      <c r="B9" s="70" t="s">
        <v>112</v>
      </c>
      <c r="C9" s="71" t="s">
        <v>113</v>
      </c>
    </row>
  </sheetData>
  <mergeCells count="1">
    <mergeCell ref="A1:C1"/>
  </mergeCells>
  <phoneticPr fontId="16" type="noConversion"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6864C-5B95-4A5A-BBB1-26EEDB799FD7}">
  <dimension ref="A1:U27"/>
  <sheetViews>
    <sheetView topLeftCell="A9" workbookViewId="0">
      <selection activeCell="A30" sqref="A30:XFD89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70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0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0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0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0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0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0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0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0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0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0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0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0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4069040.7134999996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4414073.6214776319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4726951.5274987426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4823127.474560027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1550427.9184174957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1670799.813465978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1793456.7679661224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2070391.1311816827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0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0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0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0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7000389.1199999982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6423505.4456808576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5188368.4446883956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4066282.2193479929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0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0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0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0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0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0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0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0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0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0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0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0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0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0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0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0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4143.8879999999999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4552.9212418536408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4910.4545339079586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5463.9774778314031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0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0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0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0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4069040.7134999996</v>
      </c>
      <c r="C15" s="29">
        <f t="shared" ref="C15:U15" si="0">SUM(C9:C14)</f>
        <v>4414073.6214776319</v>
      </c>
      <c r="D15" s="29">
        <f t="shared" si="0"/>
        <v>4726951.5274987426</v>
      </c>
      <c r="E15" s="29">
        <f t="shared" si="0"/>
        <v>4823127.474560027</v>
      </c>
      <c r="F15" s="29">
        <f t="shared" si="0"/>
        <v>0</v>
      </c>
      <c r="G15" s="29">
        <f t="shared" si="0"/>
        <v>0</v>
      </c>
      <c r="H15" s="29">
        <f t="shared" si="0"/>
        <v>0</v>
      </c>
      <c r="I15" s="29">
        <f t="shared" si="0"/>
        <v>0</v>
      </c>
      <c r="J15" s="29">
        <f t="shared" si="0"/>
        <v>1554571.8064174957</v>
      </c>
      <c r="K15" s="29">
        <f t="shared" si="0"/>
        <v>1675352.7347078316</v>
      </c>
      <c r="L15" s="29">
        <f t="shared" si="0"/>
        <v>1798367.2225000304</v>
      </c>
      <c r="M15" s="29">
        <f t="shared" si="0"/>
        <v>2075855.108659514</v>
      </c>
      <c r="N15" s="30">
        <f t="shared" si="0"/>
        <v>0</v>
      </c>
      <c r="O15" s="29">
        <f t="shared" si="0"/>
        <v>0</v>
      </c>
      <c r="P15" s="29">
        <f t="shared" si="0"/>
        <v>0</v>
      </c>
      <c r="Q15" s="29">
        <f t="shared" si="0"/>
        <v>0</v>
      </c>
      <c r="R15" s="29">
        <f t="shared" si="0"/>
        <v>7000389.1199999982</v>
      </c>
      <c r="S15" s="29">
        <f t="shared" si="0"/>
        <v>6423505.4456808576</v>
      </c>
      <c r="T15" s="29">
        <f t="shared" si="0"/>
        <v>5188368.4446883956</v>
      </c>
      <c r="U15" s="29">
        <f t="shared" si="0"/>
        <v>4066282.2193479929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0</v>
      </c>
      <c r="O20" s="66">
        <f>IF(Renda_Futura!O6&gt;0,O9/Renda_Futura!O6,0)</f>
        <v>0</v>
      </c>
      <c r="P20" s="66">
        <f>IF(Renda_Futura!P6&gt;0,P9/Renda_Futura!P6,0)</f>
        <v>0</v>
      </c>
      <c r="Q20" s="66">
        <f>IF(Renda_Futura!Q6&gt;0,Q9/Renda_Futura!Q6,0)</f>
        <v>0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0</v>
      </c>
      <c r="O21" s="66">
        <f>IF(Renda_Futura!O7&gt;0,O10/Renda_Futura!O7,0)</f>
        <v>0</v>
      </c>
      <c r="P21" s="66">
        <f>IF(Renda_Futura!P7&gt;0,P10/Renda_Futura!P7,0)</f>
        <v>0</v>
      </c>
      <c r="Q21" s="66">
        <f>IF(Renda_Futura!Q7&gt;0,Q10/Renda_Futura!Q7,0)</f>
        <v>0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0</v>
      </c>
      <c r="O22" s="66">
        <f>IF(Renda_Futura!O8&gt;0,O11/Renda_Futura!O8,0)</f>
        <v>0</v>
      </c>
      <c r="P22" s="66">
        <f>IF(Renda_Futura!P8&gt;0,P11/Renda_Futura!P8,0)</f>
        <v>0</v>
      </c>
      <c r="Q22" s="66">
        <f>IF(Renda_Futura!Q8&gt;0,Q11/Renda_Futura!Q8,0)</f>
        <v>0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4.7868983272106591E-2</v>
      </c>
      <c r="C23" s="66">
        <f>IF(Renda_Futura!C9&gt;0,C12/Renda_Futura!C9,0)</f>
        <v>4.1106326358355261E-2</v>
      </c>
      <c r="D23" s="66">
        <f>IF(Renda_Futura!D9&gt;0,D12/Renda_Futura!D9,0)</f>
        <v>3.5375495193613729E-2</v>
      </c>
      <c r="E23" s="66">
        <f>IF(Renda_Futura!E9&gt;0,E12/Renda_Futura!E9,0)</f>
        <v>2.8005112798410326E-2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2.5295154439170637E-4</v>
      </c>
      <c r="K23" s="66">
        <f>IF(Renda_Futura!K9&gt;0,K12/Renda_Futura!K9,0)</f>
        <v>2.2182893009896831E-4</v>
      </c>
      <c r="L23" s="66">
        <f>IF(Renda_Futura!L9&gt;0,L12/Renda_Futura!L9,0)</f>
        <v>1.9377274428617424E-4</v>
      </c>
      <c r="M23" s="66">
        <f>IF(Renda_Futura!M9&gt;0,M12/Renda_Futura!M9,0)</f>
        <v>1.6926345500148545E-4</v>
      </c>
      <c r="N23" s="66">
        <f>IF(Renda_Futura!N9&gt;0,N12/Renda_Futura!N9,0)</f>
        <v>0</v>
      </c>
      <c r="O23" s="66">
        <f>IF(Renda_Futura!O9&gt;0,O12/Renda_Futura!O9,0)</f>
        <v>0</v>
      </c>
      <c r="P23" s="66">
        <f>IF(Renda_Futura!P9&gt;0,P12/Renda_Futura!P9,0)</f>
        <v>0</v>
      </c>
      <c r="Q23" s="66">
        <f>IF(Renda_Futura!Q9&gt;0,Q12/Renda_Futura!Q9,0)</f>
        <v>0</v>
      </c>
      <c r="R23" s="66">
        <f>IF(Renda_Futura!R9&gt;0,R12/Renda_Futura!R9,0)</f>
        <v>2.4189621310576753E-3</v>
      </c>
      <c r="S23" s="66">
        <f>IF(Renda_Futura!S9&gt;0,S12/Renda_Futura!S9,0)</f>
        <v>1.8062879979119145E-3</v>
      </c>
      <c r="T23" s="66">
        <f>IF(Renda_Futura!T9&gt;0,T12/Renda_Futura!T9,0)</f>
        <v>1.1872815528825257E-3</v>
      </c>
      <c r="U23" s="66">
        <f>IF(Renda_Futura!U9&gt;0,U12/Renda_Futura!U9,0)</f>
        <v>7.0409207060232555E-4</v>
      </c>
    </row>
    <row r="24" spans="1:21">
      <c r="A24" s="23" t="s">
        <v>15</v>
      </c>
      <c r="B24" s="66">
        <f>IF(Renda_Futura!B10&gt;0,B13/Renda_Futura!B10,0)</f>
        <v>0</v>
      </c>
      <c r="C24" s="66">
        <f>IF(Renda_Futura!C10&gt;0,C13/Renda_Futura!C10,0)</f>
        <v>0</v>
      </c>
      <c r="D24" s="66">
        <f>IF(Renda_Futura!D10&gt;0,D13/Renda_Futura!D10,0)</f>
        <v>0</v>
      </c>
      <c r="E24" s="66">
        <f>IF(Renda_Futura!E10&gt;0,E13/Renda_Futura!E10,0)</f>
        <v>0</v>
      </c>
      <c r="F24" s="66">
        <f>IF(Renda_Futura!F10&gt;0,F13/Renda_Futura!F10,0)</f>
        <v>0</v>
      </c>
      <c r="G24" s="66">
        <f>IF(Renda_Futura!G10&gt;0,G13/Renda_Futura!G10,0)</f>
        <v>0</v>
      </c>
      <c r="H24" s="66">
        <f>IF(Renda_Futura!H10&gt;0,H13/Renda_Futura!H10,0)</f>
        <v>0</v>
      </c>
      <c r="I24" s="66">
        <f>IF(Renda_Futura!I10&gt;0,I13/Renda_Futura!I10,0)</f>
        <v>0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0</v>
      </c>
      <c r="O24" s="66">
        <f>IF(Renda_Futura!O10&gt;0,O13/Renda_Futura!O10,0)</f>
        <v>0</v>
      </c>
      <c r="P24" s="66">
        <f>IF(Renda_Futura!P10&gt;0,P13/Renda_Futura!P10,0)</f>
        <v>0</v>
      </c>
      <c r="Q24" s="66">
        <f>IF(Renda_Futura!Q10&gt;0,Q13/Renda_Futura!Q10,0)</f>
        <v>0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0</v>
      </c>
      <c r="C25" s="66">
        <f>IF(Renda_Futura!C11&gt;0,C14/Renda_Futura!C11,0)</f>
        <v>0</v>
      </c>
      <c r="D25" s="66">
        <f>IF(Renda_Futura!D11&gt;0,D14/Renda_Futura!D11,0)</f>
        <v>0</v>
      </c>
      <c r="E25" s="66">
        <f>IF(Renda_Futura!E11&gt;0,E14/Renda_Futura!E11,0)</f>
        <v>0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8.789320209936667E-7</v>
      </c>
      <c r="K25" s="66">
        <f>IF(Renda_Futura!K11&gt;0,K14/Renda_Futura!K11,0)</f>
        <v>7.8586043980975135E-7</v>
      </c>
      <c r="L25" s="66">
        <f>IF(Renda_Futura!L11&gt;0,L14/Renda_Futura!L11,0)</f>
        <v>6.8973933601941104E-7</v>
      </c>
      <c r="M25" s="66">
        <f>IF(Renda_Futura!M11&gt;0,M14/Renda_Futura!M11,0)</f>
        <v>5.8073931243325406E-7</v>
      </c>
      <c r="N25" s="66">
        <f>IF(Renda_Futura!N11&gt;0,N14/Renda_Futura!N11,0)</f>
        <v>0</v>
      </c>
      <c r="O25" s="66">
        <f>IF(Renda_Futura!O11&gt;0,O14/Renda_Futura!O11,0)</f>
        <v>0</v>
      </c>
      <c r="P25" s="66">
        <f>IF(Renda_Futura!P11&gt;0,P14/Renda_Futura!P11,0)</f>
        <v>0</v>
      </c>
      <c r="Q25" s="66">
        <f>IF(Renda_Futura!Q11&gt;0,Q14/Renda_Futura!Q11,0)</f>
        <v>0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2.6585508055419215E-2</v>
      </c>
      <c r="C26" s="67">
        <f>IF(Renda_Futura!C12&gt;0,C15/Renda_Futura!C12,0)</f>
        <v>2.2829659120116343E-2</v>
      </c>
      <c r="D26" s="67">
        <f>IF(Renda_Futura!D12&gt;0,D15/Renda_Futura!D12,0)</f>
        <v>1.9646866261775812E-2</v>
      </c>
      <c r="E26" s="67">
        <f>IF(Renda_Futura!E12&gt;0,E15/Renda_Futura!E12,0)</f>
        <v>1.5553498340728319E-2</v>
      </c>
      <c r="F26" s="67">
        <f>IF(Renda_Futura!F12&gt;0,F15/Renda_Futura!F12,0)</f>
        <v>0</v>
      </c>
      <c r="G26" s="67">
        <f>IF(Renda_Futura!G12&gt;0,G15/Renda_Futura!G12,0)</f>
        <v>0</v>
      </c>
      <c r="H26" s="67">
        <f>IF(Renda_Futura!H12&gt;0,H15/Renda_Futura!H12,0)</f>
        <v>0</v>
      </c>
      <c r="I26" s="67">
        <f>IF(Renda_Futura!I12&gt;0,I15/Renda_Futura!I12,0)</f>
        <v>0</v>
      </c>
      <c r="J26" s="67">
        <f>IF(Renda_Futura!J12&gt;0,J15/Renda_Futura!J12,0)</f>
        <v>1.1612567164859158E-4</v>
      </c>
      <c r="K26" s="67">
        <f>IF(Renda_Futura!K12&gt;0,K15/Renda_Futura!K12,0)</f>
        <v>1.0184312615983328E-4</v>
      </c>
      <c r="L26" s="67">
        <f>IF(Renda_Futura!L12&gt;0,L15/Renda_Futura!L12,0)</f>
        <v>8.8963498363672496E-5</v>
      </c>
      <c r="M26" s="67">
        <f>IF(Renda_Futura!M12&gt;0,M15/Renda_Futura!M12,0)</f>
        <v>7.7703313089524112E-5</v>
      </c>
      <c r="N26" s="67">
        <f>IF(Renda_Futura!N12&gt;0,N15/Renda_Futura!N12,0)</f>
        <v>0</v>
      </c>
      <c r="O26" s="67">
        <f>IF(Renda_Futura!O12&gt;0,O15/Renda_Futura!O12,0)</f>
        <v>0</v>
      </c>
      <c r="P26" s="67">
        <f>IF(Renda_Futura!P12&gt;0,P15/Renda_Futura!P12,0)</f>
        <v>0</v>
      </c>
      <c r="Q26" s="67">
        <f>IF(Renda_Futura!Q12&gt;0,Q15/Renda_Futura!Q12,0)</f>
        <v>0</v>
      </c>
      <c r="R26" s="67">
        <f>IF(Renda_Futura!R12&gt;0,R15/Renda_Futura!R12,0)</f>
        <v>2.4189621310576753E-3</v>
      </c>
      <c r="S26" s="67">
        <f>IF(Renda_Futura!S12&gt;0,S15/Renda_Futura!S12,0)</f>
        <v>1.8062879979119145E-3</v>
      </c>
      <c r="T26" s="67">
        <f>IF(Renda_Futura!T12&gt;0,T15/Renda_Futura!T12,0)</f>
        <v>1.1872815528825257E-3</v>
      </c>
      <c r="U26" s="67">
        <f>IF(Renda_Futura!U12&gt;0,U15/Renda_Futura!U12,0)</f>
        <v>7.0409207060232555E-4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type="list" allowBlank="1" showInputMessage="1" showErrorMessage="1" sqref="B4" xr:uid="{10EF6AA9-689E-4EE3-9BE4-E6FADE58DB7E}">
      <formula1>"PPU 1,PPU 2,PPU 3"</formula1>
    </dataValidation>
    <dataValidation type="list" allowBlank="1" showInputMessage="1" showErrorMessage="1" sqref="B3" xr:uid="{140D8640-78A2-46A7-827F-7F80768B5FFA}">
      <formula1>"Situação 1,Situação 2,Situação 3"</formula1>
    </dataValidation>
    <dataValidation showDropDown="1" showInputMessage="1" showErrorMessage="1" sqref="C4:E4" xr:uid="{9BB9DD16-FB9D-452A-AC8C-989D7BE554DC}"/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A74AA-7B7D-41E1-9875-1821055E75AE}">
  <dimension ref="A1:U27"/>
  <sheetViews>
    <sheetView topLeftCell="A9" workbookViewId="0">
      <selection activeCell="A30" sqref="A30:XFD92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76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0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0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0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0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0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0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0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0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0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0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0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0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1965906.4091688723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2601635.6118023428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3320056.8276370484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4452369.7617066223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746602.54219156166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981518.28681364551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1255516.3185327773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1904942.9063155595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585.00287999999989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802.9473888919091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1060.5675159266195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1566.0593416965639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4387290.5401180713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4911141.0135477418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4727141.3545626635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4869265.0235435143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3836.3957049600008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5093.4792967767407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6533.006994994952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8702.845969699998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271084.45923839998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412942.31038892048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593591.72423695854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964833.16124379099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605.50013999999999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833.11661957784349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1094.2922225727566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1610.9946372416912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57094.641728642971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77120.62847802091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100355.76077944796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141004.11740150154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4512.8688079999993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6048.8237518249734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7774.2760772739512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11369.602492975275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792.19139999999993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1084.4672599831711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1433.3847694163562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2098.1418257670739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2026837.4466024751</v>
      </c>
      <c r="C15" s="29">
        <f t="shared" ref="C15:U15" si="0">SUM(C9:C14)</f>
        <v>2683849.7195771406</v>
      </c>
      <c r="D15" s="29">
        <f t="shared" si="0"/>
        <v>3426945.5954114911</v>
      </c>
      <c r="E15" s="29">
        <f t="shared" si="0"/>
        <v>4602076.7250778237</v>
      </c>
      <c r="F15" s="29">
        <f t="shared" si="0"/>
        <v>271084.45923839998</v>
      </c>
      <c r="G15" s="29">
        <f t="shared" si="0"/>
        <v>412942.31038892048</v>
      </c>
      <c r="H15" s="29">
        <f t="shared" si="0"/>
        <v>593591.72423695854</v>
      </c>
      <c r="I15" s="29">
        <f t="shared" si="0"/>
        <v>964833.16124379099</v>
      </c>
      <c r="J15" s="29">
        <f t="shared" si="0"/>
        <v>751115.41099956166</v>
      </c>
      <c r="K15" s="29">
        <f t="shared" si="0"/>
        <v>987567.11056547053</v>
      </c>
      <c r="L15" s="29">
        <f t="shared" si="0"/>
        <v>1263290.5946100513</v>
      </c>
      <c r="M15" s="29">
        <f t="shared" si="0"/>
        <v>1916312.5088085348</v>
      </c>
      <c r="N15" s="30">
        <f t="shared" si="0"/>
        <v>1982.6944199999998</v>
      </c>
      <c r="O15" s="29">
        <f t="shared" si="0"/>
        <v>2720.5312684529235</v>
      </c>
      <c r="P15" s="29">
        <f t="shared" si="0"/>
        <v>3588.2445079157324</v>
      </c>
      <c r="Q15" s="29">
        <f t="shared" si="0"/>
        <v>5275.1958047053286</v>
      </c>
      <c r="R15" s="29">
        <f t="shared" si="0"/>
        <v>4387290.5401180713</v>
      </c>
      <c r="S15" s="29">
        <f t="shared" si="0"/>
        <v>4911141.0135477418</v>
      </c>
      <c r="T15" s="29">
        <f t="shared" si="0"/>
        <v>4727141.3545626635</v>
      </c>
      <c r="U15" s="29">
        <f t="shared" si="0"/>
        <v>4869265.0235435143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0</v>
      </c>
      <c r="O20" s="66">
        <f>IF(Renda_Futura!O6&gt;0,O9/Renda_Futura!O6,0)</f>
        <v>0</v>
      </c>
      <c r="P20" s="66">
        <f>IF(Renda_Futura!P6&gt;0,P9/Renda_Futura!P6,0)</f>
        <v>0</v>
      </c>
      <c r="Q20" s="66">
        <f>IF(Renda_Futura!Q6&gt;0,Q9/Renda_Futura!Q6,0)</f>
        <v>0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0</v>
      </c>
      <c r="O21" s="66">
        <f>IF(Renda_Futura!O7&gt;0,O10/Renda_Futura!O7,0)</f>
        <v>0</v>
      </c>
      <c r="P21" s="66">
        <f>IF(Renda_Futura!P7&gt;0,P10/Renda_Futura!P7,0)</f>
        <v>0</v>
      </c>
      <c r="Q21" s="66">
        <f>IF(Renda_Futura!Q7&gt;0,Q10/Renda_Futura!Q7,0)</f>
        <v>0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0</v>
      </c>
      <c r="O22" s="66">
        <f>IF(Renda_Futura!O8&gt;0,O11/Renda_Futura!O8,0)</f>
        <v>0</v>
      </c>
      <c r="P22" s="66">
        <f>IF(Renda_Futura!P8&gt;0,P11/Renda_Futura!P8,0)</f>
        <v>0</v>
      </c>
      <c r="Q22" s="66">
        <f>IF(Renda_Futura!Q8&gt;0,Q11/Renda_Futura!Q8,0)</f>
        <v>0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2.3127303863737046E-2</v>
      </c>
      <c r="C23" s="66">
        <f>IF(Renda_Futura!C9&gt;0,C12/Renda_Futura!C9,0)</f>
        <v>2.4227888271710896E-2</v>
      </c>
      <c r="D23" s="66">
        <f>IF(Renda_Futura!D9&gt;0,D12/Renda_Futura!D9,0)</f>
        <v>2.4846595880103427E-2</v>
      </c>
      <c r="E23" s="66">
        <f>IF(Renda_Futura!E9&gt;0,E12/Renda_Futura!E9,0)</f>
        <v>2.5852337109999273E-2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1.2180783372818201E-4</v>
      </c>
      <c r="K23" s="66">
        <f>IF(Renda_Futura!K9&gt;0,K12/Renda_Futura!K9,0)</f>
        <v>1.3031432591842148E-4</v>
      </c>
      <c r="L23" s="66">
        <f>IF(Renda_Futura!L9&gt;0,L12/Renda_Futura!L9,0)</f>
        <v>1.3565135602017827E-4</v>
      </c>
      <c r="M23" s="66">
        <f>IF(Renda_Futura!M9&gt;0,M12/Renda_Futura!M9,0)</f>
        <v>1.557373450105104E-4</v>
      </c>
      <c r="N23" s="66">
        <f>IF(Renda_Futura!N9&gt;0,N12/Renda_Futura!N9,0)</f>
        <v>6.9985478676669538E-6</v>
      </c>
      <c r="O23" s="66">
        <f>IF(Renda_Futura!O9&gt;0,O12/Renda_Futura!O9,0)</f>
        <v>8.286113920918951E-6</v>
      </c>
      <c r="P23" s="66">
        <f>IF(Renda_Futura!P9&gt;0,P12/Renda_Futura!P9,0)</f>
        <v>9.4409567302479184E-6</v>
      </c>
      <c r="Q23" s="66">
        <f>IF(Renda_Futura!Q9&gt;0,Q12/Renda_Futura!Q9,0)</f>
        <v>1.2025406810031129E-5</v>
      </c>
      <c r="R23" s="66">
        <f>IF(Renda_Futura!R9&gt;0,R12/Renda_Futura!R9,0)</f>
        <v>1.5160142518610726E-3</v>
      </c>
      <c r="S23" s="66">
        <f>IF(Renda_Futura!S9&gt;0,S12/Renda_Futura!S9,0)</f>
        <v>1.3810115277148283E-3</v>
      </c>
      <c r="T23" s="66">
        <f>IF(Renda_Futura!T9&gt;0,T12/Renda_Futura!T9,0)</f>
        <v>1.0817365397182079E-3</v>
      </c>
      <c r="U23" s="66">
        <f>IF(Renda_Futura!U9&gt;0,U12/Renda_Futura!U9,0)</f>
        <v>8.4313156534618545E-4</v>
      </c>
    </row>
    <row r="24" spans="1:21">
      <c r="A24" s="23" t="s">
        <v>15</v>
      </c>
      <c r="B24" s="66">
        <f>IF(Renda_Futura!B10&gt;0,B13/Renda_Futura!B10,0)</f>
        <v>1.7296446377723599E-3</v>
      </c>
      <c r="C24" s="66">
        <f>IF(Renda_Futura!C10&gt;0,C13/Renda_Futura!C10,0)</f>
        <v>1.8178370869319444E-3</v>
      </c>
      <c r="D24" s="66">
        <f>IF(Renda_Futura!D10&gt;0,D13/Renda_Futura!D10,0)</f>
        <v>1.8737248776026596E-3</v>
      </c>
      <c r="E24" s="66">
        <f>IF(Renda_Futura!E10&gt;0,E13/Renda_Futura!E10,0)</f>
        <v>1.9366056905149832E-3</v>
      </c>
      <c r="F24" s="66">
        <f>IF(Renda_Futura!F10&gt;0,F13/Renda_Futura!F10,0)</f>
        <v>0.19853115691285397</v>
      </c>
      <c r="G24" s="66">
        <f>IF(Renda_Futura!G10&gt;0,G13/Renda_Futura!G10,0)</f>
        <v>0.22291028499365689</v>
      </c>
      <c r="H24" s="66">
        <f>IF(Renda_Futura!H10&gt;0,H13/Renda_Futura!H10,0)</f>
        <v>0.24352669578227687</v>
      </c>
      <c r="I24" s="66">
        <f>IF(Renda_Futura!I10&gt;0,I13/Renda_Futura!I10,0)</f>
        <v>0.29241089950541055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4.1997216147540749E-6</v>
      </c>
      <c r="O24" s="66">
        <f>IF(Renda_Futura!O10&gt;0,O13/Renda_Futura!O10,0)</f>
        <v>4.9845496949991994E-6</v>
      </c>
      <c r="P24" s="66">
        <f>IF(Renda_Futura!P10&gt;0,P13/Renda_Futura!P10,0)</f>
        <v>5.6476441039631048E-6</v>
      </c>
      <c r="Q24" s="66">
        <f>IF(Renda_Futura!Q10&gt;0,Q13/Renda_Futura!Q10,0)</f>
        <v>7.1720280544184085E-6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1.1582333877670963E-3</v>
      </c>
      <c r="C25" s="66">
        <f>IF(Renda_Futura!C11&gt;0,C14/Renda_Futura!C11,0)</f>
        <v>1.2384492473338942E-3</v>
      </c>
      <c r="D25" s="66">
        <f>IF(Renda_Futura!D11&gt;0,D14/Renda_Futura!D11,0)</f>
        <v>1.2950968485009717E-3</v>
      </c>
      <c r="E25" s="66">
        <f>IF(Renda_Futura!E11&gt;0,E14/Renda_Futura!E11,0)</f>
        <v>1.4118187333465077E-3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9.5719404141586819E-7</v>
      </c>
      <c r="K25" s="66">
        <f>IF(Renda_Futura!K11&gt;0,K14/Renda_Futura!K11,0)</f>
        <v>1.0440618322678317E-6</v>
      </c>
      <c r="L25" s="66">
        <f>IF(Renda_Futura!L11&gt;0,L14/Renda_Futura!L11,0)</f>
        <v>1.0920015616768229E-6</v>
      </c>
      <c r="M25" s="66">
        <f>IF(Renda_Futura!M11&gt;0,M14/Renda_Futura!M11,0)</f>
        <v>1.2084191710523754E-6</v>
      </c>
      <c r="N25" s="66">
        <f>IF(Renda_Futura!N11&gt;0,N14/Renda_Futura!N11,0)</f>
        <v>5.0285622308177222E-5</v>
      </c>
      <c r="O25" s="66">
        <f>IF(Renda_Futura!O11&gt;0,O14/Renda_Futura!O11,0)</f>
        <v>5.9380524231704376E-5</v>
      </c>
      <c r="P25" s="66">
        <f>IF(Renda_Futura!P11&gt;0,P14/Renda_Futura!P11,0)</f>
        <v>6.7702428025051271E-5</v>
      </c>
      <c r="Q25" s="66">
        <f>IF(Renda_Futura!Q11&gt;0,Q14/Renda_Futura!Q11,0)</f>
        <v>8.5485051266404369E-5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1.3242556921315853E-2</v>
      </c>
      <c r="C26" s="67">
        <f>IF(Renda_Futura!C12&gt;0,C15/Renda_Futura!C12,0)</f>
        <v>1.3880913523833588E-2</v>
      </c>
      <c r="D26" s="67">
        <f>IF(Renda_Futura!D12&gt;0,D15/Renda_Futura!D12,0)</f>
        <v>1.4243586253793915E-2</v>
      </c>
      <c r="E26" s="67">
        <f>IF(Renda_Futura!E12&gt;0,E15/Renda_Futura!E12,0)</f>
        <v>1.4840659527443205E-2</v>
      </c>
      <c r="F26" s="67">
        <f>IF(Renda_Futura!F12&gt;0,F15/Renda_Futura!F12,0)</f>
        <v>0.17934765405709963</v>
      </c>
      <c r="G26" s="67">
        <f>IF(Renda_Futura!G12&gt;0,G15/Renda_Futura!G12,0)</f>
        <v>0.20137109610639378</v>
      </c>
      <c r="H26" s="67">
        <f>IF(Renda_Futura!H12&gt;0,H15/Renda_Futura!H12,0)</f>
        <v>0.21999540156812797</v>
      </c>
      <c r="I26" s="67">
        <f>IF(Renda_Futura!I12&gt;0,I15/Renda_Futura!I12,0)</f>
        <v>0.26415606327243563</v>
      </c>
      <c r="J26" s="67">
        <f>IF(Renda_Futura!J12&gt;0,J15/Renda_Futura!J12,0)</f>
        <v>5.6107914235842768E-5</v>
      </c>
      <c r="K26" s="67">
        <f>IF(Renda_Futura!K12&gt;0,K15/Renda_Futura!K12,0)</f>
        <v>6.003328120042796E-5</v>
      </c>
      <c r="L26" s="67">
        <f>IF(Renda_Futura!L12&gt;0,L15/Renda_Futura!L12,0)</f>
        <v>6.2493771761585939E-5</v>
      </c>
      <c r="M26" s="67">
        <f>IF(Renda_Futura!M12&gt;0,M15/Renda_Futura!M12,0)</f>
        <v>7.1731321819216886E-5</v>
      </c>
      <c r="N26" s="67">
        <f>IF(Renda_Futura!N12&gt;0,N15/Renda_Futura!N12,0)</f>
        <v>6.6805991050945362E-6</v>
      </c>
      <c r="O26" s="67">
        <f>IF(Renda_Futura!O12&gt;0,O15/Renda_Futura!O12,0)</f>
        <v>7.9072819554205988E-6</v>
      </c>
      <c r="P26" s="67">
        <f>IF(Renda_Futura!P12&gt;0,P15/Renda_Futura!P12,0)</f>
        <v>8.9964134970148113E-6</v>
      </c>
      <c r="Q26" s="67">
        <f>IF(Renda_Futura!Q12&gt;0,Q15/Renda_Futura!Q12,0)</f>
        <v>1.1408796681055981E-5</v>
      </c>
      <c r="R26" s="67">
        <f>IF(Renda_Futura!R12&gt;0,R15/Renda_Futura!R12,0)</f>
        <v>1.5160142518610726E-3</v>
      </c>
      <c r="S26" s="67">
        <f>IF(Renda_Futura!S12&gt;0,S15/Renda_Futura!S12,0)</f>
        <v>1.3810115277148283E-3</v>
      </c>
      <c r="T26" s="67">
        <f>IF(Renda_Futura!T12&gt;0,T15/Renda_Futura!T12,0)</f>
        <v>1.0817365397182079E-3</v>
      </c>
      <c r="U26" s="67">
        <f>IF(Renda_Futura!U12&gt;0,U15/Renda_Futura!U12,0)</f>
        <v>8.4313156534618545E-4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showDropDown="1" showInputMessage="1" showErrorMessage="1" sqref="C4:E4" xr:uid="{F0ABAA0D-7628-45DA-B441-65E83F78D378}"/>
    <dataValidation type="list" allowBlank="1" showInputMessage="1" showErrorMessage="1" sqref="B3" xr:uid="{061013AB-6D99-49E1-B303-9C86E177550B}">
      <formula1>"Situação 1,Situação 2,Situação 3"</formula1>
    </dataValidation>
    <dataValidation type="list" allowBlank="1" showInputMessage="1" showErrorMessage="1" sqref="B4" xr:uid="{9B640543-3484-4443-8C23-B4E63DED46F2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82700-9DF8-4F00-9557-B246FD945B6B}">
  <dimension ref="A1:U27"/>
  <sheetViews>
    <sheetView topLeftCell="A9" workbookViewId="0">
      <selection activeCell="A30" sqref="A30:XFD89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76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0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0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0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0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0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0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0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0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0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0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0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0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2505450.093868745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2851901.1511933198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3180982.631551045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3362725.8463319219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951507.86461259681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1075935.8917838328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1202923.8685423722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1438739.612767156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745.55711999999994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880.18728385337045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1016.1412960364617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1182.7921998989611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5591383.925654646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5383570.4918362852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4529125.6524824658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3677592.8828142802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4889.2958150400009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5583.448890443824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6259.3452045430677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6572.9682495503703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345483.68156160001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452665.48667771858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568726.70049267693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728706.19071606582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771.67986000000008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913.2586576205166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1048.453305036581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1216.7303244998802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72764.285629908147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84539.282957020798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96151.948170934746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106495.69002631579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5751.4271920000001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6630.6931466256947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7448.618640751386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8587.0801869323859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1009.6086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1188.78808898025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1373.3415699057082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1584.6562896592347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2583103.675313693</v>
      </c>
      <c r="C15" s="29">
        <f t="shared" ref="C15:U15" si="0">SUM(C9:C14)</f>
        <v>2942023.8830407844</v>
      </c>
      <c r="D15" s="29">
        <f t="shared" si="0"/>
        <v>3283393.9249265227</v>
      </c>
      <c r="E15" s="29">
        <f t="shared" si="0"/>
        <v>3475794.5046077883</v>
      </c>
      <c r="F15" s="29">
        <f t="shared" si="0"/>
        <v>345483.68156160001</v>
      </c>
      <c r="G15" s="29">
        <f t="shared" si="0"/>
        <v>452665.48667771858</v>
      </c>
      <c r="H15" s="29">
        <f t="shared" si="0"/>
        <v>568726.70049267693</v>
      </c>
      <c r="I15" s="29">
        <f t="shared" si="0"/>
        <v>728706.19071606582</v>
      </c>
      <c r="J15" s="29">
        <f t="shared" si="0"/>
        <v>957259.29180459678</v>
      </c>
      <c r="K15" s="29">
        <f t="shared" si="0"/>
        <v>1082566.5849304586</v>
      </c>
      <c r="L15" s="29">
        <f t="shared" si="0"/>
        <v>1210372.4871831236</v>
      </c>
      <c r="M15" s="29">
        <f t="shared" si="0"/>
        <v>1447326.6929540883</v>
      </c>
      <c r="N15" s="30">
        <f t="shared" si="0"/>
        <v>2526.8455800000002</v>
      </c>
      <c r="O15" s="29">
        <f t="shared" si="0"/>
        <v>2982.2340304541372</v>
      </c>
      <c r="P15" s="29">
        <f t="shared" si="0"/>
        <v>3437.9361709787509</v>
      </c>
      <c r="Q15" s="29">
        <f t="shared" si="0"/>
        <v>3984.1788140580766</v>
      </c>
      <c r="R15" s="29">
        <f t="shared" si="0"/>
        <v>5591383.925654646</v>
      </c>
      <c r="S15" s="29">
        <f t="shared" si="0"/>
        <v>5383570.4918362852</v>
      </c>
      <c r="T15" s="29">
        <f t="shared" si="0"/>
        <v>4529125.6524824658</v>
      </c>
      <c r="U15" s="29">
        <f t="shared" si="0"/>
        <v>3677592.8828142802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0</v>
      </c>
      <c r="O20" s="66">
        <f>IF(Renda_Futura!O6&gt;0,O9/Renda_Futura!O6,0)</f>
        <v>0</v>
      </c>
      <c r="P20" s="66">
        <f>IF(Renda_Futura!P6&gt;0,P9/Renda_Futura!P6,0)</f>
        <v>0</v>
      </c>
      <c r="Q20" s="66">
        <f>IF(Renda_Futura!Q6&gt;0,Q9/Renda_Futura!Q6,0)</f>
        <v>0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0</v>
      </c>
      <c r="O21" s="66">
        <f>IF(Renda_Futura!O7&gt;0,O10/Renda_Futura!O7,0)</f>
        <v>0</v>
      </c>
      <c r="P21" s="66">
        <f>IF(Renda_Futura!P7&gt;0,P10/Renda_Futura!P7,0)</f>
        <v>0</v>
      </c>
      <c r="Q21" s="66">
        <f>IF(Renda_Futura!Q7&gt;0,Q10/Renda_Futura!Q7,0)</f>
        <v>0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0</v>
      </c>
      <c r="O22" s="66">
        <f>IF(Renda_Futura!O8&gt;0,O11/Renda_Futura!O8,0)</f>
        <v>0</v>
      </c>
      <c r="P22" s="66">
        <f>IF(Renda_Futura!P8&gt;0,P11/Renda_Futura!P8,0)</f>
        <v>0</v>
      </c>
      <c r="Q22" s="66">
        <f>IF(Renda_Futura!Q8&gt;0,Q11/Renda_Futura!Q8,0)</f>
        <v>0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2.9474600299425304E-2</v>
      </c>
      <c r="C23" s="66">
        <f>IF(Renda_Futura!C9&gt;0,C12/Renda_Futura!C9,0)</f>
        <v>2.655850117503885E-2</v>
      </c>
      <c r="D23" s="66">
        <f>IF(Renda_Futura!D9&gt;0,D12/Renda_Futura!D9,0)</f>
        <v>2.3805794313475258E-2</v>
      </c>
      <c r="E23" s="66">
        <f>IF(Renda_Futura!E9&gt;0,E12/Renda_Futura!E9,0)</f>
        <v>1.9525404860929154E-2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1.5523803525176191E-4</v>
      </c>
      <c r="K23" s="66">
        <f>IF(Renda_Futura!K9&gt;0,K12/Renda_Futura!K9,0)</f>
        <v>1.4284997269324091E-4</v>
      </c>
      <c r="L23" s="66">
        <f>IF(Renda_Futura!L9&gt;0,L12/Renda_Futura!L9,0)</f>
        <v>1.2996904265450329E-4</v>
      </c>
      <c r="M23" s="66">
        <f>IF(Renda_Futura!M9&gt;0,M12/Renda_Futura!M9,0)</f>
        <v>1.1762320367237798E-4</v>
      </c>
      <c r="N23" s="66">
        <f>IF(Renda_Futura!N9&gt;0,N12/Renda_Futura!N9,0)</f>
        <v>8.9193017176255885E-6</v>
      </c>
      <c r="O23" s="66">
        <f>IF(Renda_Futura!O9&gt;0,O12/Renda_Futura!O9,0)</f>
        <v>9.0832004769556126E-6</v>
      </c>
      <c r="P23" s="66">
        <f>IF(Renda_Futura!P9&gt;0,P12/Renda_Futura!P9,0)</f>
        <v>9.0454835393638792E-6</v>
      </c>
      <c r="Q23" s="66">
        <f>IF(Renda_Futura!Q9&gt;0,Q12/Renda_Futura!Q9,0)</f>
        <v>9.0823872357913439E-6</v>
      </c>
      <c r="R23" s="66">
        <f>IF(Renda_Futura!R9&gt;0,R12/Renda_Futura!R9,0)</f>
        <v>1.9320848804992138E-3</v>
      </c>
      <c r="S23" s="66">
        <f>IF(Renda_Futura!S9&gt;0,S12/Renda_Futura!S9,0)</f>
        <v>1.5138585695222218E-3</v>
      </c>
      <c r="T23" s="66">
        <f>IF(Renda_Futura!T9&gt;0,T12/Renda_Futura!T9,0)</f>
        <v>1.0364235684504127E-3</v>
      </c>
      <c r="U23" s="66">
        <f>IF(Renda_Futura!U9&gt;0,U12/Renda_Futura!U9,0)</f>
        <v>6.3678904906612043E-4</v>
      </c>
    </row>
    <row r="24" spans="1:21">
      <c r="A24" s="23" t="s">
        <v>15</v>
      </c>
      <c r="B24" s="66">
        <f>IF(Renda_Futura!B10&gt;0,B13/Renda_Futura!B10,0)</f>
        <v>2.2043461987076097E-3</v>
      </c>
      <c r="C24" s="66">
        <f>IF(Renda_Futura!C10&gt;0,C13/Renda_Futura!C10,0)</f>
        <v>1.9927047651810037E-3</v>
      </c>
      <c r="D24" s="66">
        <f>IF(Renda_Futura!D10&gt;0,D13/Renda_Futura!D10,0)</f>
        <v>1.7952362267850772E-3</v>
      </c>
      <c r="E24" s="66">
        <f>IF(Renda_Futura!E10&gt;0,E13/Renda_Futura!E10,0)</f>
        <v>1.4626534538209636E-3</v>
      </c>
      <c r="F24" s="66">
        <f>IF(Renda_Futura!F10&gt;0,F13/Renda_Futura!F10,0)</f>
        <v>0.25301810065997543</v>
      </c>
      <c r="G24" s="66">
        <f>IF(Renda_Futura!G10&gt;0,G13/Renda_Futura!G10,0)</f>
        <v>0.24435324282243848</v>
      </c>
      <c r="H24" s="66">
        <f>IF(Renda_Futura!H10&gt;0,H13/Renda_Futura!H10,0)</f>
        <v>0.23332558140391077</v>
      </c>
      <c r="I24" s="66">
        <f>IF(Renda_Futura!I10&gt;0,I13/Renda_Futura!I10,0)</f>
        <v>0.22084816449276792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5.352336644732071E-6</v>
      </c>
      <c r="O24" s="66">
        <f>IF(Renda_Futura!O10&gt;0,O13/Renda_Futura!O10,0)</f>
        <v>5.4640407553079484E-6</v>
      </c>
      <c r="P24" s="66">
        <f>IF(Renda_Futura!P10&gt;0,P13/Renda_Futura!P10,0)</f>
        <v>5.4110693691572736E-6</v>
      </c>
      <c r="Q24" s="66">
        <f>IF(Renda_Futura!Q10&gt;0,Q13/Renda_Futura!Q10,0)</f>
        <v>5.4167927193823201E-6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1.4761109361914246E-3</v>
      </c>
      <c r="C25" s="66">
        <f>IF(Renda_Futura!C11&gt;0,C14/Renda_Futura!C11,0)</f>
        <v>1.357582444729531E-3</v>
      </c>
      <c r="D25" s="66">
        <f>IF(Renda_Futura!D11&gt;0,D14/Renda_Futura!D11,0)</f>
        <v>1.2408464056894309E-3</v>
      </c>
      <c r="E25" s="66">
        <f>IF(Renda_Futura!E11&gt;0,E14/Renda_Futura!E11,0)</f>
        <v>1.066299431325786E-3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1.2198962726460005E-6</v>
      </c>
      <c r="K25" s="66">
        <f>IF(Renda_Futura!K11&gt;0,K14/Renda_Futura!K11,0)</f>
        <v>1.1444958424822846E-6</v>
      </c>
      <c r="L25" s="66">
        <f>IF(Renda_Futura!L11&gt;0,L14/Renda_Futura!L11,0)</f>
        <v>1.0462585978664858E-6</v>
      </c>
      <c r="M25" s="66">
        <f>IF(Renda_Futura!M11&gt;0,M14/Renda_Futura!M11,0)</f>
        <v>9.1267855034196898E-7</v>
      </c>
      <c r="N25" s="66">
        <f>IF(Renda_Futura!N11&gt;0,N14/Renda_Futura!N11,0)</f>
        <v>6.4086528506479082E-5</v>
      </c>
      <c r="O25" s="66">
        <f>IF(Renda_Futura!O11&gt;0,O14/Renda_Futura!O11,0)</f>
        <v>6.5092661188451842E-5</v>
      </c>
      <c r="P25" s="66">
        <f>IF(Renda_Futura!P11&gt;0,P14/Renda_Futura!P11,0)</f>
        <v>6.4866434173296692E-5</v>
      </c>
      <c r="Q25" s="66">
        <f>IF(Renda_Futura!Q11&gt;0,Q14/Renda_Futura!Q11,0)</f>
        <v>6.4563997770562744E-5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1.6876981186301706E-2</v>
      </c>
      <c r="C26" s="67">
        <f>IF(Renda_Futura!C12&gt;0,C15/Renda_Futura!C12,0)</f>
        <v>1.5216194411949616E-2</v>
      </c>
      <c r="D26" s="67">
        <f>IF(Renda_Futura!D12&gt;0,D15/Renda_Futura!D12,0)</f>
        <v>1.3646935229287841E-2</v>
      </c>
      <c r="E26" s="67">
        <f>IF(Renda_Futura!E12&gt;0,E15/Renda_Futura!E12,0)</f>
        <v>1.1208653377974703E-2</v>
      </c>
      <c r="F26" s="67">
        <f>IF(Renda_Futura!F12&gt;0,F15/Renda_Futura!F12,0)</f>
        <v>0.22856967890067059</v>
      </c>
      <c r="G26" s="67">
        <f>IF(Renda_Futura!G12&gt;0,G15/Renda_Futura!G12,0)</f>
        <v>0.22074208171106338</v>
      </c>
      <c r="H26" s="67">
        <f>IF(Renda_Futura!H12&gt;0,H15/Renda_Futura!H12,0)</f>
        <v>0.21077999195193764</v>
      </c>
      <c r="I26" s="67">
        <f>IF(Renda_Futura!I12&gt;0,I15/Renda_Futura!I12,0)</f>
        <v>0.19950823246338473</v>
      </c>
      <c r="J26" s="67">
        <f>IF(Renda_Futura!J12&gt;0,J15/Renda_Futura!J12,0)</f>
        <v>7.1506750440069518E-5</v>
      </c>
      <c r="K26" s="67">
        <f>IF(Renda_Futura!K12&gt;0,K15/Renda_Futura!K12,0)</f>
        <v>6.5808210415294798E-5</v>
      </c>
      <c r="L26" s="67">
        <f>IF(Renda_Futura!L12&gt;0,L15/Renda_Futura!L12,0)</f>
        <v>5.9875963838608167E-5</v>
      </c>
      <c r="M26" s="67">
        <f>IF(Renda_Futura!M12&gt;0,M15/Renda_Futura!M12,0)</f>
        <v>5.41762662992696E-5</v>
      </c>
      <c r="N26" s="67">
        <f>IF(Renda_Futura!N12&gt;0,N15/Renda_Futura!N12,0)</f>
        <v>8.5140918086913698E-6</v>
      </c>
      <c r="O26" s="67">
        <f>IF(Renda_Futura!O12&gt;0,O15/Renda_Futura!O12,0)</f>
        <v>8.6679265955510183E-6</v>
      </c>
      <c r="P26" s="67">
        <f>IF(Renda_Futura!P12&gt;0,P15/Renda_Futura!P12,0)</f>
        <v>8.6195618225676961E-6</v>
      </c>
      <c r="Q26" s="67">
        <f>IF(Renda_Futura!Q12&gt;0,Q15/Renda_Futura!Q12,0)</f>
        <v>8.6166822452381805E-6</v>
      </c>
      <c r="R26" s="67">
        <f>IF(Renda_Futura!R12&gt;0,R15/Renda_Futura!R12,0)</f>
        <v>1.9320848804992138E-3</v>
      </c>
      <c r="S26" s="67">
        <f>IF(Renda_Futura!S12&gt;0,S15/Renda_Futura!S12,0)</f>
        <v>1.5138585695222218E-3</v>
      </c>
      <c r="T26" s="67">
        <f>IF(Renda_Futura!T12&gt;0,T15/Renda_Futura!T12,0)</f>
        <v>1.0364235684504127E-3</v>
      </c>
      <c r="U26" s="67">
        <f>IF(Renda_Futura!U12&gt;0,U15/Renda_Futura!U12,0)</f>
        <v>6.3678904906612043E-4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type="list" allowBlank="1" showInputMessage="1" showErrorMessage="1" sqref="B4" xr:uid="{E61AC2E1-C1A2-495E-A28A-667A750B376A}">
      <formula1>"PPU 1,PPU 2,PPU 3"</formula1>
    </dataValidation>
    <dataValidation type="list" allowBlank="1" showInputMessage="1" showErrorMessage="1" sqref="B3" xr:uid="{8B5D9113-8949-460E-9A34-4AA132C6E543}">
      <formula1>"Situação 1,Situação 2,Situação 3"</formula1>
    </dataValidation>
    <dataValidation showDropDown="1" showInputMessage="1" showErrorMessage="1" sqref="C4:E4" xr:uid="{AC9C3A4F-D662-46DD-9A35-2599AEBEE5A9}"/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58797-AFAE-4B29-8FC5-D294F4443A10}">
  <dimension ref="A1:U27"/>
  <sheetViews>
    <sheetView workbookViewId="0">
      <selection activeCell="N12" sqref="N12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76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0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0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0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0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0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0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0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0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0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0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0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0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4471356.5030376166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4850503.6400346197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5194316.5331086088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5300001.6261334904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1698110.4068041586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1829948.0531987099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1964288.4171907317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2267601.5339062903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1330.56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1497.0194960847557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1659.2858702290287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1864.2020995201087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9978674.4657727182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9156358.1213564873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7395737.412670142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5796264.4443446938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8725.6915200000021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9496.3106122078898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10221.06186934407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10359.673670436398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616568.14080000005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769891.89822711388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928689.91923699377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1148515.8684528314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1377.18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1553.2671745049443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1712.0490638732003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1917.6920727717184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129858.92735855113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143784.1208266863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157009.23642936084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167848.15536817012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10264.296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11277.460030549417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12163.060109388412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13534.121136911752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1801.8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2021.8866808955647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2242.5683030806827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2497.5812171003859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4609941.1219161674</v>
      </c>
      <c r="C15" s="29">
        <f t="shared" ref="C15:U15" si="0">SUM(C9:C14)</f>
        <v>5003784.0714735147</v>
      </c>
      <c r="D15" s="29">
        <f t="shared" si="0"/>
        <v>5361546.8314073132</v>
      </c>
      <c r="E15" s="29">
        <f t="shared" si="0"/>
        <v>5478209.4551720964</v>
      </c>
      <c r="F15" s="29">
        <f t="shared" si="0"/>
        <v>616568.14080000005</v>
      </c>
      <c r="G15" s="29">
        <f t="shared" si="0"/>
        <v>769891.89822711388</v>
      </c>
      <c r="H15" s="29">
        <f t="shared" si="0"/>
        <v>928689.91923699377</v>
      </c>
      <c r="I15" s="29">
        <f t="shared" si="0"/>
        <v>1148515.8684528314</v>
      </c>
      <c r="J15" s="29">
        <f t="shared" si="0"/>
        <v>1708374.7028041587</v>
      </c>
      <c r="K15" s="29">
        <f t="shared" si="0"/>
        <v>1841225.5132292593</v>
      </c>
      <c r="L15" s="29">
        <f t="shared" si="0"/>
        <v>1976451.4773001201</v>
      </c>
      <c r="M15" s="29">
        <f t="shared" si="0"/>
        <v>2281135.655043202</v>
      </c>
      <c r="N15" s="30">
        <f t="shared" si="0"/>
        <v>4509.54</v>
      </c>
      <c r="O15" s="29">
        <f t="shared" si="0"/>
        <v>5072.1733514852649</v>
      </c>
      <c r="P15" s="29">
        <f t="shared" si="0"/>
        <v>5613.9032371829117</v>
      </c>
      <c r="Q15" s="29">
        <f t="shared" si="0"/>
        <v>6279.4753893922134</v>
      </c>
      <c r="R15" s="29">
        <f t="shared" si="0"/>
        <v>9978674.4657727182</v>
      </c>
      <c r="S15" s="29">
        <f t="shared" si="0"/>
        <v>9156358.1213564873</v>
      </c>
      <c r="T15" s="29">
        <f t="shared" si="0"/>
        <v>7395737.412670142</v>
      </c>
      <c r="U15" s="29">
        <f t="shared" si="0"/>
        <v>5796264.4443446938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0</v>
      </c>
      <c r="O20" s="66">
        <f>IF(Renda_Futura!O6&gt;0,O9/Renda_Futura!O6,0)</f>
        <v>0</v>
      </c>
      <c r="P20" s="66">
        <f>IF(Renda_Futura!P6&gt;0,P9/Renda_Futura!P6,0)</f>
        <v>0</v>
      </c>
      <c r="Q20" s="66">
        <f>IF(Renda_Futura!Q6&gt;0,Q9/Renda_Futura!Q6,0)</f>
        <v>0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0</v>
      </c>
      <c r="O21" s="66">
        <f>IF(Renda_Futura!O7&gt;0,O10/Renda_Futura!O7,0)</f>
        <v>0</v>
      </c>
      <c r="P21" s="66">
        <f>IF(Renda_Futura!P7&gt;0,P10/Renda_Futura!P7,0)</f>
        <v>0</v>
      </c>
      <c r="Q21" s="66">
        <f>IF(Renda_Futura!Q7&gt;0,Q10/Renda_Futura!Q7,0)</f>
        <v>0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0</v>
      </c>
      <c r="O22" s="66">
        <f>IF(Renda_Futura!O8&gt;0,O11/Renda_Futura!O8,0)</f>
        <v>0</v>
      </c>
      <c r="P22" s="66">
        <f>IF(Renda_Futura!P8&gt;0,P11/Renda_Futura!P8,0)</f>
        <v>0</v>
      </c>
      <c r="Q22" s="66">
        <f>IF(Renda_Futura!Q8&gt;0,Q11/Renda_Futura!Q8,0)</f>
        <v>0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5.2601904163162343E-2</v>
      </c>
      <c r="C23" s="66">
        <f>IF(Renda_Futura!C9&gt;0,C12/Renda_Futura!C9,0)</f>
        <v>4.5170607182330527E-2</v>
      </c>
      <c r="D23" s="66">
        <f>IF(Renda_Futura!D9&gt;0,D12/Renda_Futura!D9,0)</f>
        <v>3.8873155030706166E-2</v>
      </c>
      <c r="E23" s="66">
        <f>IF(Renda_Futura!E9&gt;0,E12/Renda_Futura!E9,0)</f>
        <v>3.0774045296235158E-2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2.7704586897994395E-4</v>
      </c>
      <c r="K23" s="66">
        <f>IF(Renda_Futura!K9&gt;0,K12/Renda_Futura!K9,0)</f>
        <v>2.4295874078156021E-4</v>
      </c>
      <c r="L23" s="66">
        <f>IF(Renda_Futura!L9&gt;0,L12/Renda_Futura!L9,0)</f>
        <v>2.1223012674024126E-4</v>
      </c>
      <c r="M23" s="66">
        <f>IF(Renda_Futura!M9&gt;0,M12/Renda_Futura!M9,0)</f>
        <v>1.8538626079632546E-4</v>
      </c>
      <c r="N23" s="66">
        <f>IF(Renda_Futura!N9&gt;0,N12/Renda_Futura!N9,0)</f>
        <v>1.5917849585292542E-5</v>
      </c>
      <c r="O23" s="66">
        <f>IF(Renda_Futura!O9&gt;0,O12/Renda_Futura!O9,0)</f>
        <v>1.5448676037808035E-5</v>
      </c>
      <c r="P23" s="66">
        <f>IF(Renda_Futura!P9&gt;0,P12/Renda_Futura!P9,0)</f>
        <v>1.4770625979673979E-5</v>
      </c>
      <c r="Q23" s="66">
        <f>IF(Renda_Futura!Q9&gt;0,Q12/Renda_Futura!Q9,0)</f>
        <v>1.4314775964081612E-5</v>
      </c>
      <c r="R23" s="66">
        <f>IF(Renda_Futura!R9&gt;0,R12/Renda_Futura!R9,0)</f>
        <v>3.4480991323602864E-3</v>
      </c>
      <c r="S23" s="66">
        <f>IF(Renda_Futura!S9&gt;0,S12/Renda_Futura!S9,0)</f>
        <v>2.5747654328385893E-3</v>
      </c>
      <c r="T23" s="66">
        <f>IF(Renda_Futura!T9&gt;0,T12/Renda_Futura!T9,0)</f>
        <v>1.6924053666650808E-3</v>
      </c>
      <c r="U23" s="66">
        <f>IF(Renda_Futura!U9&gt;0,U12/Renda_Futura!U9,0)</f>
        <v>1.0036450040183578E-3</v>
      </c>
    </row>
    <row r="24" spans="1:21">
      <c r="A24" s="23" t="s">
        <v>15</v>
      </c>
      <c r="B24" s="66">
        <f>IF(Renda_Futura!B10&gt;0,B13/Renda_Futura!B10,0)</f>
        <v>3.9339908364799695E-3</v>
      </c>
      <c r="C24" s="66">
        <f>IF(Renda_Futura!C10&gt;0,C13/Renda_Futura!C10,0)</f>
        <v>3.3891853905877508E-3</v>
      </c>
      <c r="D24" s="66">
        <f>IF(Renda_Futura!D10&gt;0,D13/Renda_Futura!D10,0)</f>
        <v>2.931492024236035E-3</v>
      </c>
      <c r="E24" s="66">
        <f>IF(Renda_Futura!E10&gt;0,E13/Renda_Futura!E10,0)</f>
        <v>2.3052922057790895E-3</v>
      </c>
      <c r="F24" s="66">
        <f>IF(Renda_Futura!F10&gt;0,F13/Renda_Futura!F10,0)</f>
        <v>0.45154925757282943</v>
      </c>
      <c r="G24" s="66">
        <f>IF(Renda_Futura!G10&gt;0,G13/Renda_Futura!G10,0)</f>
        <v>0.41559515247173384</v>
      </c>
      <c r="H24" s="66">
        <f>IF(Renda_Futura!H10&gt;0,H13/Renda_Futura!H10,0)</f>
        <v>0.38100394295223111</v>
      </c>
      <c r="I24" s="66">
        <f>IF(Renda_Futura!I10&gt;0,I13/Renda_Futura!I10,0)</f>
        <v>0.34807941070100878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9.552058259486146E-6</v>
      </c>
      <c r="O24" s="66">
        <f>IF(Renda_Futura!O10&gt;0,O13/Renda_Futura!O10,0)</f>
        <v>9.2932216678789603E-6</v>
      </c>
      <c r="P24" s="66">
        <f>IF(Renda_Futura!P10&gt;0,P13/Renda_Futura!P10,0)</f>
        <v>8.8358882589391376E-6</v>
      </c>
      <c r="Q24" s="66">
        <f>IF(Renda_Futura!Q10&gt;0,Q13/Renda_Futura!Q10,0)</f>
        <v>8.5374221786382855E-6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2.6343443239585209E-3</v>
      </c>
      <c r="C25" s="66">
        <f>IF(Renda_Futura!C11&gt;0,C14/Renda_Futura!C11,0)</f>
        <v>2.3089715388811237E-3</v>
      </c>
      <c r="D25" s="66">
        <f>IF(Renda_Futura!D11&gt;0,D14/Renda_Futura!D11,0)</f>
        <v>2.0262132009750255E-3</v>
      </c>
      <c r="E25" s="66">
        <f>IF(Renda_Futura!E11&gt;0,E14/Renda_Futura!E11,0)</f>
        <v>1.6805975206502324E-3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2.1770903140618691E-6</v>
      </c>
      <c r="K25" s="66">
        <f>IF(Renda_Futura!K11&gt;0,K14/Renda_Futura!K11,0)</f>
        <v>1.9465545808423083E-6</v>
      </c>
      <c r="L25" s="66">
        <f>IF(Renda_Futura!L11&gt;0,L14/Renda_Futura!L11,0)</f>
        <v>1.7084652644440916E-6</v>
      </c>
      <c r="M25" s="66">
        <f>IF(Renda_Futura!M11&gt;0,M14/Renda_Futura!M11,0)</f>
        <v>1.4384752198059892E-6</v>
      </c>
      <c r="N25" s="66">
        <f>IF(Renda_Futura!N11&gt;0,N14/Renda_Futura!N11,0)</f>
        <v>1.143721508146563E-4</v>
      </c>
      <c r="O25" s="66">
        <f>IF(Renda_Futura!O11&gt;0,O14/Renda_Futura!O11,0)</f>
        <v>1.1070937360574863E-4</v>
      </c>
      <c r="P25" s="66">
        <f>IF(Renda_Futura!P11&gt;0,P14/Renda_Futura!P11,0)</f>
        <v>1.0592223551559164E-4</v>
      </c>
      <c r="Q25" s="66">
        <f>IF(Renda_Futura!Q11&gt;0,Q14/Renda_Futura!Q11,0)</f>
        <v>1.0175949774404695E-4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3.0119538107617555E-2</v>
      </c>
      <c r="C26" s="67">
        <f>IF(Renda_Futura!C12&gt;0,C15/Renda_Futura!C12,0)</f>
        <v>2.5879650966076913E-2</v>
      </c>
      <c r="D26" s="67">
        <f>IF(Renda_Futura!D12&gt;0,D15/Renda_Futura!D12,0)</f>
        <v>2.228446662507803E-2</v>
      </c>
      <c r="E26" s="67">
        <f>IF(Renda_Futura!E12&gt;0,E15/Renda_Futura!E12,0)</f>
        <v>1.7665989986912784E-2</v>
      </c>
      <c r="F26" s="67">
        <f>IF(Renda_Futura!F12&gt;0,F15/Renda_Futura!F12,0)</f>
        <v>0.40791733295777027</v>
      </c>
      <c r="G26" s="67">
        <f>IF(Renda_Futura!G12&gt;0,G15/Renda_Futura!G12,0)</f>
        <v>0.37543737110254172</v>
      </c>
      <c r="H26" s="67">
        <f>IF(Renda_Futura!H12&gt;0,H15/Renda_Futura!H12,0)</f>
        <v>0.34418861209267188</v>
      </c>
      <c r="I26" s="67">
        <f>IF(Renda_Futura!I12&gt;0,I15/Renda_Futura!I12,0)</f>
        <v>0.31444548405168621</v>
      </c>
      <c r="J26" s="67">
        <f>IF(Renda_Futura!J12&gt;0,J15/Renda_Futura!J12,0)</f>
        <v>1.2761466467591231E-4</v>
      </c>
      <c r="K26" s="67">
        <f>IF(Renda_Futura!K12&gt;0,K15/Renda_Futura!K12,0)</f>
        <v>1.1192637726240533E-4</v>
      </c>
      <c r="L26" s="67">
        <f>IF(Renda_Futura!L12&gt;0,L15/Renda_Futura!L12,0)</f>
        <v>9.7773155319318741E-5</v>
      </c>
      <c r="M26" s="67">
        <f>IF(Renda_Futura!M12&gt;0,M15/Renda_Futura!M12,0)</f>
        <v>8.5387365073836573E-5</v>
      </c>
      <c r="N26" s="67">
        <f>IF(Renda_Futura!N12&gt;0,N15/Renda_Futura!N12,0)</f>
        <v>1.5194690913785908E-5</v>
      </c>
      <c r="O26" s="67">
        <f>IF(Renda_Futura!O12&gt;0,O15/Renda_Futura!O12,0)</f>
        <v>1.4742379652843413E-5</v>
      </c>
      <c r="P26" s="67">
        <f>IF(Renda_Futura!P12&gt;0,P15/Renda_Futura!P12,0)</f>
        <v>1.4075126358449809E-5</v>
      </c>
      <c r="Q26" s="67">
        <f>IF(Renda_Futura!Q12&gt;0,Q15/Renda_Futura!Q12,0)</f>
        <v>1.3580777023929346E-5</v>
      </c>
      <c r="R26" s="67">
        <f>IF(Renda_Futura!R12&gt;0,R15/Renda_Futura!R12,0)</f>
        <v>3.4480991323602864E-3</v>
      </c>
      <c r="S26" s="67">
        <f>IF(Renda_Futura!S12&gt;0,S15/Renda_Futura!S12,0)</f>
        <v>2.5747654328385893E-3</v>
      </c>
      <c r="T26" s="67">
        <f>IF(Renda_Futura!T12&gt;0,T15/Renda_Futura!T12,0)</f>
        <v>1.6924053666650808E-3</v>
      </c>
      <c r="U26" s="67">
        <f>IF(Renda_Futura!U12&gt;0,U15/Renda_Futura!U12,0)</f>
        <v>1.0036450040183578E-3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showDropDown="1" showInputMessage="1" showErrorMessage="1" sqref="C4:E4" xr:uid="{A4C53F82-397C-4918-8CAC-B6D0864A50F2}"/>
    <dataValidation type="list" allowBlank="1" showInputMessage="1" showErrorMessage="1" sqref="B3" xr:uid="{E200FC47-CE0E-4D40-8D3E-B5F1BA5E0127}">
      <formula1>"Situação 1,Situação 2,Situação 3"</formula1>
    </dataValidation>
    <dataValidation type="list" allowBlank="1" showInputMessage="1" showErrorMessage="1" sqref="B4" xr:uid="{7230D121-B768-4EFF-8F52-D118BF4D0D94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E73A0-2DE8-4387-B8D3-1C2964CFED1B}">
  <dimension ref="A1:U27"/>
  <sheetViews>
    <sheetView topLeftCell="A9" workbookViewId="0">
      <selection activeCell="C31" sqref="C31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75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2911.7188799999999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3987.0578283736349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5262.0873446123669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7700.381383421286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2911.7188799999999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3980.7360705077112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5257.0415808001007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7666.7460004645545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23293.751039999999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31944.112232453714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42152.482464478955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61731.189438136127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1965906.4091688723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2601635.6118023428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3320056.8276370484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4452369.7617066223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1481367.7612281598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1947474.6802677875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2491126.526988328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3779683.09632691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40764.064320000005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55950.833962331657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73902.272814341268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109125.86231003783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4387290.5401180713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4911141.0135477418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4727141.3545626635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4869265.0235435143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3836.3957049600008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5093.4792967767407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6533.006994994952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8702.845969699998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271084.45923839998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412942.31038892048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593591.72423695854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964833.16124379099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11646.87552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16025.108700827612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21048.85607261632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30987.695565754177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57094.641728642971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77120.62847802091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100355.76077944796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141004.11740150154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1200.46009824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1609.0367046522515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2068.0211680262009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3024.4074681434545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11646.87552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15943.943827892437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21073.763211335299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30847.086534913964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2026837.4466024751</v>
      </c>
      <c r="C15" s="29">
        <f t="shared" ref="C15:U15" si="0">SUM(C9:C14)</f>
        <v>2683849.7195771406</v>
      </c>
      <c r="D15" s="29">
        <f t="shared" si="0"/>
        <v>3426945.5954114911</v>
      </c>
      <c r="E15" s="29">
        <f t="shared" si="0"/>
        <v>4602076.7250778237</v>
      </c>
      <c r="F15" s="29">
        <f t="shared" si="0"/>
        <v>271084.45923839998</v>
      </c>
      <c r="G15" s="29">
        <f t="shared" si="0"/>
        <v>412942.31038892048</v>
      </c>
      <c r="H15" s="29">
        <f t="shared" si="0"/>
        <v>593591.72423695854</v>
      </c>
      <c r="I15" s="29">
        <f t="shared" si="0"/>
        <v>964833.16124379099</v>
      </c>
      <c r="J15" s="29">
        <f t="shared" si="0"/>
        <v>1482568.2213263998</v>
      </c>
      <c r="K15" s="29">
        <f t="shared" si="0"/>
        <v>1949083.7169724398</v>
      </c>
      <c r="L15" s="29">
        <f t="shared" si="0"/>
        <v>2493194.5481563541</v>
      </c>
      <c r="M15" s="29">
        <f t="shared" si="0"/>
        <v>3782707.5037950533</v>
      </c>
      <c r="N15" s="30">
        <f t="shared" si="0"/>
        <v>93175.004160000011</v>
      </c>
      <c r="O15" s="29">
        <f t="shared" si="0"/>
        <v>127831.79262238675</v>
      </c>
      <c r="P15" s="29">
        <f t="shared" si="0"/>
        <v>168696.5034881843</v>
      </c>
      <c r="Q15" s="29">
        <f t="shared" si="0"/>
        <v>248058.96123272792</v>
      </c>
      <c r="R15" s="29">
        <f t="shared" si="0"/>
        <v>4387290.5401180713</v>
      </c>
      <c r="S15" s="29">
        <f t="shared" si="0"/>
        <v>4911141.0135477418</v>
      </c>
      <c r="T15" s="29">
        <f t="shared" si="0"/>
        <v>4727141.3545626635</v>
      </c>
      <c r="U15" s="29">
        <f t="shared" si="0"/>
        <v>4869265.0235435143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1.9722721269741284E-4</v>
      </c>
      <c r="O20" s="66">
        <f>IF(Renda_Futura!O6&gt;0,O9/Renda_Futura!O6,0)</f>
        <v>2.3296131323845604E-4</v>
      </c>
      <c r="P20" s="66">
        <f>IF(Renda_Futura!P6&gt;0,P9/Renda_Futura!P6,0)</f>
        <v>2.6521812484867893E-4</v>
      </c>
      <c r="Q20" s="66">
        <f>IF(Renda_Futura!Q6&gt;0,Q9/Renda_Futura!Q6,0)</f>
        <v>3.3478906111343321E-4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1.9517870689003561E-4</v>
      </c>
      <c r="O21" s="66">
        <f>IF(Renda_Futura!O7&gt;0,O10/Renda_Futura!O7,0)</f>
        <v>2.3017611437531441E-4</v>
      </c>
      <c r="P21" s="66">
        <f>IF(Renda_Futura!P7&gt;0,P10/Renda_Futura!P7,0)</f>
        <v>2.6221175598173358E-4</v>
      </c>
      <c r="Q21" s="66">
        <f>IF(Renda_Futura!Q7&gt;0,Q10/Renda_Futura!Q7,0)</f>
        <v>3.2986459059857951E-4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9.8772809843093289E-4</v>
      </c>
      <c r="O22" s="66">
        <f>IF(Renda_Futura!O8&gt;0,O11/Renda_Futura!O8,0)</f>
        <v>1.1684299446162178E-3</v>
      </c>
      <c r="P22" s="66">
        <f>IF(Renda_Futura!P8&gt;0,P11/Renda_Futura!P8,0)</f>
        <v>1.3299915704856028E-3</v>
      </c>
      <c r="Q22" s="66">
        <f>IF(Renda_Futura!Q8&gt;0,Q11/Renda_Futura!Q8,0)</f>
        <v>1.6801352883860439E-3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2.3127303863737046E-2</v>
      </c>
      <c r="C23" s="66">
        <f>IF(Renda_Futura!C9&gt;0,C12/Renda_Futura!C9,0)</f>
        <v>2.4227888271710896E-2</v>
      </c>
      <c r="D23" s="66">
        <f>IF(Renda_Futura!D9&gt;0,D12/Renda_Futura!D9,0)</f>
        <v>2.4846595880103427E-2</v>
      </c>
      <c r="E23" s="66">
        <f>IF(Renda_Futura!E9&gt;0,E12/Renda_Futura!E9,0)</f>
        <v>2.5852337109999273E-2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2.4168441406628835E-4</v>
      </c>
      <c r="K23" s="66">
        <f>IF(Renda_Futura!K9&gt;0,K12/Renda_Futura!K9,0)</f>
        <v>2.5856252869843312E-4</v>
      </c>
      <c r="L23" s="66">
        <f>IF(Renda_Futura!L9&gt;0,L12/Renda_Futura!L9,0)</f>
        <v>2.6915197071967155E-4</v>
      </c>
      <c r="M23" s="66">
        <f>IF(Renda_Futura!M9&gt;0,M12/Renda_Futura!M9,0)</f>
        <v>3.0900548696316077E-4</v>
      </c>
      <c r="N23" s="66">
        <f>IF(Renda_Futura!N9&gt;0,N12/Renda_Futura!N9,0)</f>
        <v>4.8767154005152017E-4</v>
      </c>
      <c r="O23" s="66">
        <f>IF(Renda_Futura!O9&gt;0,O12/Renda_Futura!O9,0)</f>
        <v>5.773914836713068E-4</v>
      </c>
      <c r="P23" s="66">
        <f>IF(Renda_Futura!P9&gt;0,P12/Renda_Futura!P9,0)</f>
        <v>6.5786303033954822E-4</v>
      </c>
      <c r="Q23" s="66">
        <f>IF(Renda_Futura!Q9&gt;0,Q12/Renda_Futura!Q9,0)</f>
        <v>8.3795221089898728E-4</v>
      </c>
      <c r="R23" s="66">
        <f>IF(Renda_Futura!R9&gt;0,R12/Renda_Futura!R9,0)</f>
        <v>1.5160142518610726E-3</v>
      </c>
      <c r="S23" s="66">
        <f>IF(Renda_Futura!S9&gt;0,S12/Renda_Futura!S9,0)</f>
        <v>1.3810115277148283E-3</v>
      </c>
      <c r="T23" s="66">
        <f>IF(Renda_Futura!T9&gt;0,T12/Renda_Futura!T9,0)</f>
        <v>1.0817365397182079E-3</v>
      </c>
      <c r="U23" s="66">
        <f>IF(Renda_Futura!U9&gt;0,U12/Renda_Futura!U9,0)</f>
        <v>8.4313156534618545E-4</v>
      </c>
    </row>
    <row r="24" spans="1:21">
      <c r="A24" s="23" t="s">
        <v>15</v>
      </c>
      <c r="B24" s="66">
        <f>IF(Renda_Futura!B10&gt;0,B13/Renda_Futura!B10,0)</f>
        <v>1.7296446377723599E-3</v>
      </c>
      <c r="C24" s="66">
        <f>IF(Renda_Futura!C10&gt;0,C13/Renda_Futura!C10,0)</f>
        <v>1.8178370869319444E-3</v>
      </c>
      <c r="D24" s="66">
        <f>IF(Renda_Futura!D10&gt;0,D13/Renda_Futura!D10,0)</f>
        <v>1.8737248776026596E-3</v>
      </c>
      <c r="E24" s="66">
        <f>IF(Renda_Futura!E10&gt;0,E13/Renda_Futura!E10,0)</f>
        <v>1.9366056905149832E-3</v>
      </c>
      <c r="F24" s="66">
        <f>IF(Renda_Futura!F10&gt;0,F13/Renda_Futura!F10,0)</f>
        <v>0.19853115691285397</v>
      </c>
      <c r="G24" s="66">
        <f>IF(Renda_Futura!G10&gt;0,G13/Renda_Futura!G10,0)</f>
        <v>0.22291028499365689</v>
      </c>
      <c r="H24" s="66">
        <f>IF(Renda_Futura!H10&gt;0,H13/Renda_Futura!H10,0)</f>
        <v>0.24352669578227687</v>
      </c>
      <c r="I24" s="66">
        <f>IF(Renda_Futura!I10&gt;0,I13/Renda_Futura!I10,0)</f>
        <v>0.29241089950541055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8.0782202404931086E-5</v>
      </c>
      <c r="O24" s="66">
        <f>IF(Renda_Futura!O10&gt;0,O13/Renda_Futura!O10,0)</f>
        <v>9.5878474645620461E-5</v>
      </c>
      <c r="P24" s="66">
        <f>IF(Renda_Futura!P10&gt;0,P13/Renda_Futura!P10,0)</f>
        <v>1.0863318356973498E-4</v>
      </c>
      <c r="Q24" s="66">
        <f>IF(Renda_Futura!Q10&gt;0,Q13/Renda_Futura!Q10,0)</f>
        <v>1.3795491108517166E-4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1.1582333877670963E-3</v>
      </c>
      <c r="C25" s="66">
        <f>IF(Renda_Futura!C11&gt;0,C14/Renda_Futura!C11,0)</f>
        <v>1.2384492473338942E-3</v>
      </c>
      <c r="D25" s="66">
        <f>IF(Renda_Futura!D11&gt;0,D14/Renda_Futura!D11,0)</f>
        <v>1.2950968485009717E-3</v>
      </c>
      <c r="E25" s="66">
        <f>IF(Renda_Futura!E11&gt;0,E14/Renda_Futura!E11,0)</f>
        <v>1.4118187333465077E-3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2.5462146184171458E-7</v>
      </c>
      <c r="K25" s="66">
        <f>IF(Renda_Futura!K11&gt;0,K14/Renda_Futura!K11,0)</f>
        <v>2.7772900632764768E-7</v>
      </c>
      <c r="L25" s="66">
        <f>IF(Renda_Futura!L11&gt;0,L14/Renda_Futura!L11,0)</f>
        <v>2.9048136734773707E-7</v>
      </c>
      <c r="M25" s="66">
        <f>IF(Renda_Futura!M11&gt;0,M14/Renda_Futura!M11,0)</f>
        <v>3.2144940580258809E-7</v>
      </c>
      <c r="N25" s="66">
        <f>IF(Renda_Futura!N11&gt;0,N14/Renda_Futura!N11,0)</f>
        <v>7.3930414224273981E-4</v>
      </c>
      <c r="O25" s="66">
        <f>IF(Renda_Futura!O11&gt;0,O14/Renda_Futura!O11,0)</f>
        <v>8.7301828073241446E-4</v>
      </c>
      <c r="P25" s="66">
        <f>IF(Renda_Futura!P11&gt;0,P14/Renda_Futura!P11,0)</f>
        <v>9.9536772503404066E-4</v>
      </c>
      <c r="Q25" s="66">
        <f>IF(Renda_Futura!Q11&gt;0,Q14/Renda_Futura!Q11,0)</f>
        <v>1.2568095928845353E-3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1.3242556921315853E-2</v>
      </c>
      <c r="C26" s="67">
        <f>IF(Renda_Futura!C12&gt;0,C15/Renda_Futura!C12,0)</f>
        <v>1.3880913523833588E-2</v>
      </c>
      <c r="D26" s="67">
        <f>IF(Renda_Futura!D12&gt;0,D15/Renda_Futura!D12,0)</f>
        <v>1.4243586253793915E-2</v>
      </c>
      <c r="E26" s="67">
        <f>IF(Renda_Futura!E12&gt;0,E15/Renda_Futura!E12,0)</f>
        <v>1.4840659527443205E-2</v>
      </c>
      <c r="F26" s="67">
        <f>IF(Renda_Futura!F12&gt;0,F15/Renda_Futura!F12,0)</f>
        <v>0.17934765405709963</v>
      </c>
      <c r="G26" s="67">
        <f>IF(Renda_Futura!G12&gt;0,G15/Renda_Futura!G12,0)</f>
        <v>0.20137109610639378</v>
      </c>
      <c r="H26" s="67">
        <f>IF(Renda_Futura!H12&gt;0,H15/Renda_Futura!H12,0)</f>
        <v>0.21999540156812797</v>
      </c>
      <c r="I26" s="67">
        <f>IF(Renda_Futura!I12&gt;0,I15/Renda_Futura!I12,0)</f>
        <v>0.26415606327243563</v>
      </c>
      <c r="J26" s="67">
        <f>IF(Renda_Futura!J12&gt;0,J15/Renda_Futura!J12,0)</f>
        <v>1.1074704285493105E-4</v>
      </c>
      <c r="K26" s="67">
        <f>IF(Renda_Futura!K12&gt;0,K15/Renda_Futura!K12,0)</f>
        <v>1.1848297661227618E-4</v>
      </c>
      <c r="L26" s="67">
        <f>IF(Renda_Futura!L12&gt;0,L15/Renda_Futura!L12,0)</f>
        <v>1.2333593847250028E-4</v>
      </c>
      <c r="M26" s="67">
        <f>IF(Renda_Futura!M12&gt;0,M15/Renda_Futura!M12,0)</f>
        <v>1.4159413355361021E-4</v>
      </c>
      <c r="N26" s="67">
        <f>IF(Renda_Futura!N12&gt;0,N15/Renda_Futura!N12,0)</f>
        <v>3.1394895911820633E-4</v>
      </c>
      <c r="O26" s="67">
        <f>IF(Renda_Futura!O12&gt;0,O15/Renda_Futura!O12,0)</f>
        <v>3.7154582226392739E-4</v>
      </c>
      <c r="P26" s="67">
        <f>IF(Renda_Futura!P12&gt;0,P15/Renda_Futura!P12,0)</f>
        <v>4.2295431583112977E-4</v>
      </c>
      <c r="Q26" s="67">
        <f>IF(Renda_Futura!Q12&gt;0,Q15/Renda_Futura!Q12,0)</f>
        <v>5.3648326211774182E-4</v>
      </c>
      <c r="R26" s="67">
        <f>IF(Renda_Futura!R12&gt;0,R15/Renda_Futura!R12,0)</f>
        <v>1.5160142518610726E-3</v>
      </c>
      <c r="S26" s="67">
        <f>IF(Renda_Futura!S12&gt;0,S15/Renda_Futura!S12,0)</f>
        <v>1.3810115277148283E-3</v>
      </c>
      <c r="T26" s="67">
        <f>IF(Renda_Futura!T12&gt;0,T15/Renda_Futura!T12,0)</f>
        <v>1.0817365397182079E-3</v>
      </c>
      <c r="U26" s="67">
        <f>IF(Renda_Futura!U12&gt;0,U15/Renda_Futura!U12,0)</f>
        <v>8.4313156534618545E-4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type="list" allowBlank="1" showInputMessage="1" showErrorMessage="1" sqref="B4" xr:uid="{B7B7F179-82E4-49C8-A975-E360DD722CCA}">
      <formula1>"PPU 1,PPU 2,PPU 3"</formula1>
    </dataValidation>
    <dataValidation type="list" allowBlank="1" showInputMessage="1" showErrorMessage="1" sqref="B3" xr:uid="{035F0F07-AFD7-45EF-AD97-92E899CF5283}">
      <formula1>"Situação 1,Situação 2,Situação 3"</formula1>
    </dataValidation>
    <dataValidation showDropDown="1" showInputMessage="1" showErrorMessage="1" sqref="C4:E4" xr:uid="{EA82938A-A4E8-4DB9-8587-32FB333680F5}"/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4CB92-FABA-4962-A742-64216AA20F0B}">
  <dimension ref="A1:U27"/>
  <sheetViews>
    <sheetView topLeftCell="A9" workbookViewId="0">
      <selection activeCell="A30" sqref="A30:XFD89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75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3710.84112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4370.5946978238808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5041.663235875907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5815.8403031464468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3710.84112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4363.6648155399807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5036.8288345740621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5790.4366242802698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29686.72896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35016.990863863037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40386.752865221133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46623.501047420592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2505450.093868745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2851901.1511933198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3180982.631551045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3362725.8463319219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1887929.64869184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2134812.9066882972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2386775.4760649032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2854668.1248887391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51951.775680000006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61333.050279418952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70806.573037449809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82419.111020232158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5591383.925654646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5383570.4918362852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4529125.6524824658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3677592.8828142802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4889.2958150400009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5583.448890443824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6259.3452045430677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6572.9682495503703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345483.68156160001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452665.48667771858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568726.70049267693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728706.19071606582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14843.36448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17566.651434413303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20167.1384127073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23403.969206116635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72764.285629908147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84539.282957020798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96151.948170934746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106495.69002631579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1529.92678176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1763.8187336815613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1981.3936202571535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2284.23372434974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14843.36448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17477.67886903551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20191.002213774551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23297.77191174528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2583103.675313693</v>
      </c>
      <c r="C15" s="29">
        <f t="shared" ref="C15:U15" si="0">SUM(C9:C14)</f>
        <v>2942023.8830407844</v>
      </c>
      <c r="D15" s="29">
        <f t="shared" si="0"/>
        <v>3283393.9249265227</v>
      </c>
      <c r="E15" s="29">
        <f t="shared" si="0"/>
        <v>3475794.5046077883</v>
      </c>
      <c r="F15" s="29">
        <f t="shared" si="0"/>
        <v>345483.68156160001</v>
      </c>
      <c r="G15" s="29">
        <f t="shared" si="0"/>
        <v>452665.48667771858</v>
      </c>
      <c r="H15" s="29">
        <f t="shared" si="0"/>
        <v>568726.70049267693</v>
      </c>
      <c r="I15" s="29">
        <f t="shared" si="0"/>
        <v>728706.19071606582</v>
      </c>
      <c r="J15" s="29">
        <f t="shared" si="0"/>
        <v>1889459.5754736001</v>
      </c>
      <c r="K15" s="29">
        <f t="shared" si="0"/>
        <v>2136576.7254219786</v>
      </c>
      <c r="L15" s="29">
        <f t="shared" si="0"/>
        <v>2388756.8696851605</v>
      </c>
      <c r="M15" s="29">
        <f t="shared" si="0"/>
        <v>2856952.3586130887</v>
      </c>
      <c r="N15" s="30">
        <f t="shared" si="0"/>
        <v>118746.91584000002</v>
      </c>
      <c r="O15" s="29">
        <f t="shared" si="0"/>
        <v>140128.63096009466</v>
      </c>
      <c r="P15" s="29">
        <f t="shared" si="0"/>
        <v>161629.95859960275</v>
      </c>
      <c r="Q15" s="29">
        <f t="shared" si="0"/>
        <v>187350.63011294138</v>
      </c>
      <c r="R15" s="29">
        <f t="shared" si="0"/>
        <v>5591383.925654646</v>
      </c>
      <c r="S15" s="29">
        <f t="shared" si="0"/>
        <v>5383570.4918362852</v>
      </c>
      <c r="T15" s="29">
        <f t="shared" si="0"/>
        <v>4529125.6524824658</v>
      </c>
      <c r="U15" s="29">
        <f t="shared" si="0"/>
        <v>3677592.8828142802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2.5135628850974295E-4</v>
      </c>
      <c r="O20" s="66">
        <f>IF(Renda_Futura!O6&gt;0,O9/Renda_Futura!O6,0)</f>
        <v>2.5537113437188618E-4</v>
      </c>
      <c r="P20" s="66">
        <f>IF(Renda_Futura!P6&gt;0,P9/Renda_Futura!P6,0)</f>
        <v>2.541083760053078E-4</v>
      </c>
      <c r="Q20" s="66">
        <f>IF(Renda_Futura!Q6&gt;0,Q9/Renda_Futura!Q6,0)</f>
        <v>2.5285497142623009E-4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2.4874556958464738E-4</v>
      </c>
      <c r="O21" s="66">
        <f>IF(Renda_Futura!O7&gt;0,O10/Renda_Futura!O7,0)</f>
        <v>2.5231801201760183E-4</v>
      </c>
      <c r="P21" s="66">
        <f>IF(Renda_Futura!P7&gt;0,P10/Renda_Futura!P7,0)</f>
        <v>2.5122794122775147E-4</v>
      </c>
      <c r="Q21" s="66">
        <f>IF(Renda_Futura!Q7&gt;0,Q10/Renda_Futura!Q7,0)</f>
        <v>2.4913568368372903E-4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1.258810412026079E-3</v>
      </c>
      <c r="O22" s="66">
        <f>IF(Renda_Futura!O8&gt;0,O11/Renda_Futura!O8,0)</f>
        <v>1.280827602844523E-3</v>
      </c>
      <c r="P22" s="66">
        <f>IF(Renda_Futura!P8&gt;0,P11/Renda_Futura!P8,0)</f>
        <v>1.2742794191372502E-3</v>
      </c>
      <c r="Q22" s="66">
        <f>IF(Renda_Futura!Q8&gt;0,Q11/Renda_Futura!Q8,0)</f>
        <v>1.2689499439562423E-3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2.9474600299425304E-2</v>
      </c>
      <c r="C23" s="66">
        <f>IF(Renda_Futura!C9&gt;0,C12/Renda_Futura!C9,0)</f>
        <v>2.655850117503885E-2</v>
      </c>
      <c r="D23" s="66">
        <f>IF(Renda_Futura!D9&gt;0,D12/Renda_Futura!D9,0)</f>
        <v>2.3805794313475258E-2</v>
      </c>
      <c r="E23" s="66">
        <f>IF(Renda_Futura!E9&gt;0,E12/Renda_Futura!E9,0)</f>
        <v>1.9525404860929154E-2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3.0801478396166095E-4</v>
      </c>
      <c r="K23" s="66">
        <f>IF(Renda_Futura!K9&gt;0,K12/Renda_Futura!K9,0)</f>
        <v>2.834350705784159E-4</v>
      </c>
      <c r="L23" s="66">
        <f>IF(Renda_Futura!L9&gt;0,L12/Renda_Futura!L9,0)</f>
        <v>2.5787743660892777E-4</v>
      </c>
      <c r="M23" s="66">
        <f>IF(Renda_Futura!M9&gt;0,M12/Renda_Futura!M9,0)</f>
        <v>2.3338150092707218E-4</v>
      </c>
      <c r="N23" s="66">
        <f>IF(Renda_Futura!N9&gt;0,N12/Renda_Futura!N9,0)</f>
        <v>6.2151316059636495E-4</v>
      </c>
      <c r="O23" s="66">
        <f>IF(Renda_Futura!O9&gt;0,O12/Renda_Futura!O9,0)</f>
        <v>6.3293392414422525E-4</v>
      </c>
      <c r="P23" s="66">
        <f>IF(Renda_Futura!P9&gt;0,P12/Renda_Futura!P9,0)</f>
        <v>6.3030573935658307E-4</v>
      </c>
      <c r="Q23" s="66">
        <f>IF(Renda_Futura!Q9&gt;0,Q12/Renda_Futura!Q9,0)</f>
        <v>6.3287725602127873E-4</v>
      </c>
      <c r="R23" s="66">
        <f>IF(Renda_Futura!R9&gt;0,R12/Renda_Futura!R9,0)</f>
        <v>1.9320848804992138E-3</v>
      </c>
      <c r="S23" s="66">
        <f>IF(Renda_Futura!S9&gt;0,S12/Renda_Futura!S9,0)</f>
        <v>1.5138585695222218E-3</v>
      </c>
      <c r="T23" s="66">
        <f>IF(Renda_Futura!T9&gt;0,T12/Renda_Futura!T9,0)</f>
        <v>1.0364235684504127E-3</v>
      </c>
      <c r="U23" s="66">
        <f>IF(Renda_Futura!U9&gt;0,U12/Renda_Futura!U9,0)</f>
        <v>6.3678904906612043E-4</v>
      </c>
    </row>
    <row r="24" spans="1:21">
      <c r="A24" s="23" t="s">
        <v>15</v>
      </c>
      <c r="B24" s="66">
        <f>IF(Renda_Futura!B10&gt;0,B13/Renda_Futura!B10,0)</f>
        <v>2.2043461987076097E-3</v>
      </c>
      <c r="C24" s="66">
        <f>IF(Renda_Futura!C10&gt;0,C13/Renda_Futura!C10,0)</f>
        <v>1.9927047651810037E-3</v>
      </c>
      <c r="D24" s="66">
        <f>IF(Renda_Futura!D10&gt;0,D13/Renda_Futura!D10,0)</f>
        <v>1.7952362267850772E-3</v>
      </c>
      <c r="E24" s="66">
        <f>IF(Renda_Futura!E10&gt;0,E13/Renda_Futura!E10,0)</f>
        <v>1.4626534538209636E-3</v>
      </c>
      <c r="F24" s="66">
        <f>IF(Renda_Futura!F10&gt;0,F13/Renda_Futura!F10,0)</f>
        <v>0.25301810065997543</v>
      </c>
      <c r="G24" s="66">
        <f>IF(Renda_Futura!G10&gt;0,G13/Renda_Futura!G10,0)</f>
        <v>0.24435324282243848</v>
      </c>
      <c r="H24" s="66">
        <f>IF(Renda_Futura!H10&gt;0,H13/Renda_Futura!H10,0)</f>
        <v>0.23332558140391077</v>
      </c>
      <c r="I24" s="66">
        <f>IF(Renda_Futura!I10&gt;0,I13/Renda_Futura!I10,0)</f>
        <v>0.22084816449276792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1.029529054152306E-4</v>
      </c>
      <c r="O24" s="66">
        <f>IF(Renda_Futura!O10&gt;0,O13/Renda_Futura!O10,0)</f>
        <v>1.0510154880109267E-4</v>
      </c>
      <c r="P24" s="66">
        <f>IF(Renda_Futura!P10&gt;0,P13/Renda_Futura!P10,0)</f>
        <v>1.040826371611734E-4</v>
      </c>
      <c r="Q24" s="66">
        <f>IF(Renda_Futura!Q10&gt;0,Q13/Renda_Futura!Q10,0)</f>
        <v>1.0419272656202553E-4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1.4761109361914246E-3</v>
      </c>
      <c r="C25" s="66">
        <f>IF(Renda_Futura!C11&gt;0,C14/Renda_Futura!C11,0)</f>
        <v>1.357582444729531E-3</v>
      </c>
      <c r="D25" s="66">
        <f>IF(Renda_Futura!D11&gt;0,D14/Renda_Futura!D11,0)</f>
        <v>1.2408464056894309E-3</v>
      </c>
      <c r="E25" s="66">
        <f>IF(Renda_Futura!E11&gt;0,E14/Renda_Futura!E11,0)</f>
        <v>1.066299431325786E-3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3.2450240891275373E-7</v>
      </c>
      <c r="K25" s="66">
        <f>IF(Renda_Futura!K11&gt;0,K14/Renda_Futura!K11,0)</f>
        <v>3.0444527637630256E-7</v>
      </c>
      <c r="L25" s="66">
        <f>IF(Renda_Futura!L11&gt;0,L14/Renda_Futura!L11,0)</f>
        <v>2.783133639853965E-7</v>
      </c>
      <c r="M25" s="66">
        <f>IF(Renda_Futura!M11&gt;0,M14/Renda_Futura!M11,0)</f>
        <v>2.4277997628976523E-7</v>
      </c>
      <c r="N25" s="66">
        <f>IF(Renda_Futura!N11&gt;0,N14/Renda_Futura!N11,0)</f>
        <v>9.4220641630784357E-4</v>
      </c>
      <c r="O25" s="66">
        <f>IF(Renda_Futura!O11&gt;0,O14/Renda_Futura!O11,0)</f>
        <v>9.5699867750070747E-4</v>
      </c>
      <c r="P25" s="66">
        <f>IF(Renda_Futura!P11&gt;0,P14/Renda_Futura!P11,0)</f>
        <v>9.5367266577579704E-4</v>
      </c>
      <c r="Q25" s="66">
        <f>IF(Renda_Futura!Q11&gt;0,Q14/Renda_Futura!Q11,0)</f>
        <v>9.4922621617364415E-4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1.6876981186301706E-2</v>
      </c>
      <c r="C26" s="67">
        <f>IF(Renda_Futura!C12&gt;0,C15/Renda_Futura!C12,0)</f>
        <v>1.5216194411949616E-2</v>
      </c>
      <c r="D26" s="67">
        <f>IF(Renda_Futura!D12&gt;0,D15/Renda_Futura!D12,0)</f>
        <v>1.3646935229287841E-2</v>
      </c>
      <c r="E26" s="67">
        <f>IF(Renda_Futura!E12&gt;0,E15/Renda_Futura!E12,0)</f>
        <v>1.1208653377974703E-2</v>
      </c>
      <c r="F26" s="67">
        <f>IF(Renda_Futura!F12&gt;0,F15/Renda_Futura!F12,0)</f>
        <v>0.22856967890067059</v>
      </c>
      <c r="G26" s="67">
        <f>IF(Renda_Futura!G12&gt;0,G15/Renda_Futura!G12,0)</f>
        <v>0.22074208171106338</v>
      </c>
      <c r="H26" s="67">
        <f>IF(Renda_Futura!H12&gt;0,H15/Renda_Futura!H12,0)</f>
        <v>0.21077999195193764</v>
      </c>
      <c r="I26" s="67">
        <f>IF(Renda_Futura!I12&gt;0,I15/Renda_Futura!I12,0)</f>
        <v>0.19950823246338473</v>
      </c>
      <c r="J26" s="67">
        <f>IF(Renda_Futura!J12&gt;0,J15/Renda_Futura!J12,0)</f>
        <v>1.4114160654976431E-4</v>
      </c>
      <c r="K26" s="67">
        <f>IF(Renda_Futura!K12&gt;0,K15/Renda_Futura!K12,0)</f>
        <v>1.298805012756081E-4</v>
      </c>
      <c r="L26" s="67">
        <f>IF(Renda_Futura!L12&gt;0,L15/Renda_Futura!L12,0)</f>
        <v>1.1816950687747735E-4</v>
      </c>
      <c r="M26" s="67">
        <f>IF(Renda_Futura!M12&gt;0,M15/Renda_Futura!M12,0)</f>
        <v>1.0694130947632494E-4</v>
      </c>
      <c r="N26" s="67">
        <f>IF(Renda_Futura!N12&gt;0,N15/Renda_Futura!N12,0)</f>
        <v>4.0011235805739568E-4</v>
      </c>
      <c r="O26" s="67">
        <f>IF(Renda_Futura!O12&gt;0,O15/Renda_Futura!O12,0)</f>
        <v>4.0728684425621494E-4</v>
      </c>
      <c r="P26" s="67">
        <f>IF(Renda_Futura!P12&gt;0,P15/Renda_Futura!P12,0)</f>
        <v>4.05237139737736E-4</v>
      </c>
      <c r="Q26" s="67">
        <f>IF(Renda_Futura!Q12&gt;0,Q15/Renda_Futura!Q12,0)</f>
        <v>4.0518785011159781E-4</v>
      </c>
      <c r="R26" s="67">
        <f>IF(Renda_Futura!R12&gt;0,R15/Renda_Futura!R12,0)</f>
        <v>1.9320848804992138E-3</v>
      </c>
      <c r="S26" s="67">
        <f>IF(Renda_Futura!S12&gt;0,S15/Renda_Futura!S12,0)</f>
        <v>1.5138585695222218E-3</v>
      </c>
      <c r="T26" s="67">
        <f>IF(Renda_Futura!T12&gt;0,T15/Renda_Futura!T12,0)</f>
        <v>1.0364235684504127E-3</v>
      </c>
      <c r="U26" s="67">
        <f>IF(Renda_Futura!U12&gt;0,U15/Renda_Futura!U12,0)</f>
        <v>6.3678904906612043E-4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showDropDown="1" showInputMessage="1" showErrorMessage="1" sqref="C4:E4" xr:uid="{07E1A3A0-26FF-478F-9029-FAD80EEFEA2E}"/>
    <dataValidation type="list" allowBlank="1" showInputMessage="1" showErrorMessage="1" sqref="B3" xr:uid="{9F593D89-4C20-4053-800A-E5ACDB86F6B9}">
      <formula1>"Situação 1,Situação 2,Situação 3"</formula1>
    </dataValidation>
    <dataValidation type="list" allowBlank="1" showInputMessage="1" showErrorMessage="1" sqref="B4" xr:uid="{5D3C48E5-EA47-4138-B218-22D309A83300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BACE7-2B50-47DA-811B-D55A4B09074F}">
  <dimension ref="A1:U27"/>
  <sheetViews>
    <sheetView workbookViewId="0">
      <selection activeCell="F39" sqref="F39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75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6622.56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7433.4923852603406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8232.6745329341265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9166.3621932283877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6622.56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7421.7060653771969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8224.7803022769749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9126.3233838061515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52980.480000000003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59556.777266686258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65948.671346281524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73483.430603451838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4471356.5030376166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4850503.6400346197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5194316.5331086088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5300001.6261334904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3369297.40992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3630882.4274472725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3897433.1997836158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4499250.4281862173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92715.840000000011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104315.04034081502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115622.05632095913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129900.99175292393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9978674.4657727182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9156358.1213564873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7395737.412670142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5796264.4443446938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8725.6915200000021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9496.3106122078898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10221.06186934407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10359.673670436398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616568.14080000005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769891.89822711388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928689.91923699377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1148515.8684528314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26490.240000000002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29877.300161749266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32931.490868133726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36887.061425391228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129858.92735855113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143784.1208266863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157009.23642936084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167848.15536817012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2730.38688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2999.8968177784946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3235.4736986662788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3600.1871715853222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26490.240000000002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29725.975929474374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32970.458744033764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36719.683572250709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4609941.1219161674</v>
      </c>
      <c r="C15" s="29">
        <f t="shared" ref="C15:U15" si="0">SUM(C9:C14)</f>
        <v>5003784.0714735147</v>
      </c>
      <c r="D15" s="29">
        <f t="shared" si="0"/>
        <v>5361546.8314073132</v>
      </c>
      <c r="E15" s="29">
        <f t="shared" si="0"/>
        <v>5478209.4551720964</v>
      </c>
      <c r="F15" s="29">
        <f t="shared" si="0"/>
        <v>616568.14080000005</v>
      </c>
      <c r="G15" s="29">
        <f t="shared" si="0"/>
        <v>769891.89822711388</v>
      </c>
      <c r="H15" s="29">
        <f t="shared" si="0"/>
        <v>928689.91923699377</v>
      </c>
      <c r="I15" s="29">
        <f t="shared" si="0"/>
        <v>1148515.8684528314</v>
      </c>
      <c r="J15" s="29">
        <f t="shared" si="0"/>
        <v>3372027.7968000001</v>
      </c>
      <c r="K15" s="29">
        <f t="shared" si="0"/>
        <v>3633882.3242650512</v>
      </c>
      <c r="L15" s="29">
        <f t="shared" si="0"/>
        <v>3900668.6734822821</v>
      </c>
      <c r="M15" s="29">
        <f t="shared" si="0"/>
        <v>4502850.6153578022</v>
      </c>
      <c r="N15" s="30">
        <f t="shared" si="0"/>
        <v>211921.91999999998</v>
      </c>
      <c r="O15" s="29">
        <f t="shared" si="0"/>
        <v>238330.29214936245</v>
      </c>
      <c r="P15" s="29">
        <f t="shared" si="0"/>
        <v>263930.13211461925</v>
      </c>
      <c r="Q15" s="29">
        <f t="shared" si="0"/>
        <v>295283.85293105227</v>
      </c>
      <c r="R15" s="29">
        <f t="shared" si="0"/>
        <v>9978674.4657727182</v>
      </c>
      <c r="S15" s="29">
        <f t="shared" si="0"/>
        <v>9156358.1213564873</v>
      </c>
      <c r="T15" s="29">
        <f t="shared" si="0"/>
        <v>7395737.412670142</v>
      </c>
      <c r="U15" s="29">
        <f t="shared" si="0"/>
        <v>5796264.4443446938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4.4858350120715581E-4</v>
      </c>
      <c r="O20" s="66">
        <f>IF(Renda_Futura!O6&gt;0,O9/Renda_Futura!O6,0)</f>
        <v>4.3433434441172828E-4</v>
      </c>
      <c r="P20" s="66">
        <f>IF(Renda_Futura!P6&gt;0,P9/Renda_Futura!P6,0)</f>
        <v>4.1494075622857367E-4</v>
      </c>
      <c r="Q20" s="66">
        <f>IF(Renda_Futura!Q6&gt;0,Q9/Renda_Futura!Q6,0)</f>
        <v>3.9852542876689736E-4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4.4392427647468299E-4</v>
      </c>
      <c r="O21" s="66">
        <f>IF(Renda_Futura!O7&gt;0,O10/Renda_Futura!O7,0)</f>
        <v>4.291416044436089E-4</v>
      </c>
      <c r="P21" s="66">
        <f>IF(Renda_Futura!P7&gt;0,P10/Renda_Futura!P7,0)</f>
        <v>4.1023721278913449E-4</v>
      </c>
      <c r="Q21" s="66">
        <f>IF(Renda_Futura!Q7&gt;0,Q10/Renda_Futura!Q7,0)</f>
        <v>3.9266344893740393E-4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2.2465385104570119E-3</v>
      </c>
      <c r="O22" s="66">
        <f>IF(Renda_Futura!O8&gt;0,O11/Renda_Futura!O8,0)</f>
        <v>2.1784271685765175E-3</v>
      </c>
      <c r="P22" s="66">
        <f>IF(Renda_Futura!P8&gt;0,P11/Renda_Futura!P8,0)</f>
        <v>2.0808069144964895E-3</v>
      </c>
      <c r="Q22" s="66">
        <f>IF(Renda_Futura!Q8&gt;0,Q11/Renda_Futura!Q8,0)</f>
        <v>1.9999955612754533E-3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5.2601904163162343E-2</v>
      </c>
      <c r="C23" s="66">
        <f>IF(Renda_Futura!C9&gt;0,C12/Renda_Futura!C9,0)</f>
        <v>4.5170607182330527E-2</v>
      </c>
      <c r="D23" s="66">
        <f>IF(Renda_Futura!D9&gt;0,D12/Renda_Futura!D9,0)</f>
        <v>3.8873155030706166E-2</v>
      </c>
      <c r="E23" s="66">
        <f>IF(Renda_Futura!E9&gt;0,E12/Renda_Futura!E9,0)</f>
        <v>3.0774045296235158E-2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5.4969919802794935E-4</v>
      </c>
      <c r="K23" s="66">
        <f>IF(Renda_Futura!K9&gt;0,K12/Renda_Futura!K9,0)</f>
        <v>4.8206539030247155E-4</v>
      </c>
      <c r="L23" s="66">
        <f>IF(Renda_Futura!L9&gt;0,L12/Renda_Futura!L9,0)</f>
        <v>4.2109536191974831E-4</v>
      </c>
      <c r="M23" s="66">
        <f>IF(Renda_Futura!M9&gt;0,M12/Renda_Futura!M9,0)</f>
        <v>3.6783323736372928E-4</v>
      </c>
      <c r="N23" s="66">
        <f>IF(Renda_Futura!N9&gt;0,N12/Renda_Futura!N9,0)</f>
        <v>1.1091847006478852E-3</v>
      </c>
      <c r="O23" s="66">
        <f>IF(Renda_Futura!O9&gt;0,O12/Renda_Futura!O9,0)</f>
        <v>1.0764918348163508E-3</v>
      </c>
      <c r="P23" s="66">
        <f>IF(Renda_Futura!P9&gt;0,P12/Renda_Futura!P9,0)</f>
        <v>1.0292440739472822E-3</v>
      </c>
      <c r="Q23" s="66">
        <f>IF(Renda_Futura!Q9&gt;0,Q12/Renda_Futura!Q9,0)</f>
        <v>9.9747961604259574E-4</v>
      </c>
      <c r="R23" s="66">
        <f>IF(Renda_Futura!R9&gt;0,R12/Renda_Futura!R9,0)</f>
        <v>3.4480991323602864E-3</v>
      </c>
      <c r="S23" s="66">
        <f>IF(Renda_Futura!S9&gt;0,S12/Renda_Futura!S9,0)</f>
        <v>2.5747654328385893E-3</v>
      </c>
      <c r="T23" s="66">
        <f>IF(Renda_Futura!T9&gt;0,T12/Renda_Futura!T9,0)</f>
        <v>1.6924053666650808E-3</v>
      </c>
      <c r="U23" s="66">
        <f>IF(Renda_Futura!U9&gt;0,U12/Renda_Futura!U9,0)</f>
        <v>1.0036450040183578E-3</v>
      </c>
    </row>
    <row r="24" spans="1:21">
      <c r="A24" s="23" t="s">
        <v>15</v>
      </c>
      <c r="B24" s="66">
        <f>IF(Renda_Futura!B10&gt;0,B13/Renda_Futura!B10,0)</f>
        <v>3.9339908364799695E-3</v>
      </c>
      <c r="C24" s="66">
        <f>IF(Renda_Futura!C10&gt;0,C13/Renda_Futura!C10,0)</f>
        <v>3.3891853905877508E-3</v>
      </c>
      <c r="D24" s="66">
        <f>IF(Renda_Futura!D10&gt;0,D13/Renda_Futura!D10,0)</f>
        <v>2.931492024236035E-3</v>
      </c>
      <c r="E24" s="66">
        <f>IF(Renda_Futura!E10&gt;0,E13/Renda_Futura!E10,0)</f>
        <v>2.3052922057790895E-3</v>
      </c>
      <c r="F24" s="66">
        <f>IF(Renda_Futura!F10&gt;0,F13/Renda_Futura!F10,0)</f>
        <v>0.45154925757282943</v>
      </c>
      <c r="G24" s="66">
        <f>IF(Renda_Futura!G10&gt;0,G13/Renda_Futura!G10,0)</f>
        <v>0.41559515247173384</v>
      </c>
      <c r="H24" s="66">
        <f>IF(Renda_Futura!H10&gt;0,H13/Renda_Futura!H10,0)</f>
        <v>0.38100394295223111</v>
      </c>
      <c r="I24" s="66">
        <f>IF(Renda_Futura!I10&gt;0,I13/Renda_Futura!I10,0)</f>
        <v>0.34807941070100878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1.8373510782016171E-4</v>
      </c>
      <c r="O24" s="66">
        <f>IF(Renda_Futura!O10&gt;0,O13/Renda_Futura!O10,0)</f>
        <v>1.787563516427148E-4</v>
      </c>
      <c r="P24" s="66">
        <f>IF(Renda_Futura!P10&gt;0,P13/Renda_Futura!P10,0)</f>
        <v>1.6995948285081097E-4</v>
      </c>
      <c r="Q24" s="66">
        <f>IF(Renda_Futura!Q10&gt;0,Q13/Renda_Futura!Q10,0)</f>
        <v>1.6421844820099847E-4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2.6343443239585209E-3</v>
      </c>
      <c r="C25" s="66">
        <f>IF(Renda_Futura!C11&gt;0,C14/Renda_Futura!C11,0)</f>
        <v>2.3089715388811237E-3</v>
      </c>
      <c r="D25" s="66">
        <f>IF(Renda_Futura!D11&gt;0,D14/Renda_Futura!D11,0)</f>
        <v>2.0262132009750255E-3</v>
      </c>
      <c r="E25" s="66">
        <f>IF(Renda_Futura!E11&gt;0,E14/Renda_Futura!E11,0)</f>
        <v>1.6805975206502324E-3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5.7912387075446831E-7</v>
      </c>
      <c r="K25" s="66">
        <f>IF(Renda_Futura!K11&gt;0,K14/Renda_Futura!K11,0)</f>
        <v>5.1779947584673505E-7</v>
      </c>
      <c r="L25" s="66">
        <f>IF(Renda_Futura!L11&gt;0,L14/Renda_Futura!L11,0)</f>
        <v>4.5446576589119005E-7</v>
      </c>
      <c r="M25" s="66">
        <f>IF(Renda_Futura!M11&gt;0,M14/Renda_Futura!M11,0)</f>
        <v>3.8264620071005256E-7</v>
      </c>
      <c r="N25" s="66">
        <f>IF(Renda_Futura!N11&gt;0,N14/Renda_Futura!N11,0)</f>
        <v>1.6815105585505836E-3</v>
      </c>
      <c r="O25" s="66">
        <f>IF(Renda_Futura!O11&gt;0,O14/Renda_Futura!O11,0)</f>
        <v>1.6276600494316499E-3</v>
      </c>
      <c r="P25" s="66">
        <f>IF(Renda_Futura!P11&gt;0,P14/Renda_Futura!P11,0)</f>
        <v>1.5572790765593001E-3</v>
      </c>
      <c r="Q25" s="66">
        <f>IF(Renda_Futura!Q11&gt;0,Q14/Renda_Futura!Q11,0)</f>
        <v>1.4960780983012888E-3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3.0119538107617555E-2</v>
      </c>
      <c r="C26" s="67">
        <f>IF(Renda_Futura!C12&gt;0,C15/Renda_Futura!C12,0)</f>
        <v>2.5879650966076913E-2</v>
      </c>
      <c r="D26" s="67">
        <f>IF(Renda_Futura!D12&gt;0,D15/Renda_Futura!D12,0)</f>
        <v>2.228446662507803E-2</v>
      </c>
      <c r="E26" s="67">
        <f>IF(Renda_Futura!E12&gt;0,E15/Renda_Futura!E12,0)</f>
        <v>1.7665989986912784E-2</v>
      </c>
      <c r="F26" s="67">
        <f>IF(Renda_Futura!F12&gt;0,F15/Renda_Futura!F12,0)</f>
        <v>0.40791733295777027</v>
      </c>
      <c r="G26" s="67">
        <f>IF(Renda_Futura!G12&gt;0,G15/Renda_Futura!G12,0)</f>
        <v>0.37543737110254172</v>
      </c>
      <c r="H26" s="67">
        <f>IF(Renda_Futura!H12&gt;0,H15/Renda_Futura!H12,0)</f>
        <v>0.34418861209267188</v>
      </c>
      <c r="I26" s="67">
        <f>IF(Renda_Futura!I12&gt;0,I15/Renda_Futura!I12,0)</f>
        <v>0.31444548405168621</v>
      </c>
      <c r="J26" s="67">
        <f>IF(Renda_Futura!J12&gt;0,J15/Renda_Futura!J12,0)</f>
        <v>2.5188864940469535E-4</v>
      </c>
      <c r="K26" s="67">
        <f>IF(Renda_Futura!K12&gt;0,K15/Renda_Futura!K12,0)</f>
        <v>2.2090030853392427E-4</v>
      </c>
      <c r="L26" s="67">
        <f>IF(Renda_Futura!L12&gt;0,L15/Renda_Futura!L12,0)</f>
        <v>1.9296233094604441E-4</v>
      </c>
      <c r="M26" s="67">
        <f>IF(Renda_Futura!M12&gt;0,M15/Renda_Futura!M12,0)</f>
        <v>1.6855049743160698E-4</v>
      </c>
      <c r="N26" s="67">
        <f>IF(Renda_Futura!N12&gt;0,N15/Renda_Futura!N12,0)</f>
        <v>7.1406131717560186E-4</v>
      </c>
      <c r="O26" s="67">
        <f>IF(Renda_Futura!O12&gt;0,O15/Renda_Futura!O12,0)</f>
        <v>6.9271205973473404E-4</v>
      </c>
      <c r="P26" s="67">
        <f>IF(Renda_Futura!P12&gt;0,P15/Renda_Futura!P12,0)</f>
        <v>6.6172319015241001E-4</v>
      </c>
      <c r="Q26" s="67">
        <f>IF(Renda_Futura!Q12&gt;0,Q15/Renda_Futura!Q12,0)</f>
        <v>6.3861770558057873E-4</v>
      </c>
      <c r="R26" s="67">
        <f>IF(Renda_Futura!R12&gt;0,R15/Renda_Futura!R12,0)</f>
        <v>3.4480991323602864E-3</v>
      </c>
      <c r="S26" s="67">
        <f>IF(Renda_Futura!S12&gt;0,S15/Renda_Futura!S12,0)</f>
        <v>2.5747654328385893E-3</v>
      </c>
      <c r="T26" s="67">
        <f>IF(Renda_Futura!T12&gt;0,T15/Renda_Futura!T12,0)</f>
        <v>1.6924053666650808E-3</v>
      </c>
      <c r="U26" s="67">
        <f>IF(Renda_Futura!U12&gt;0,U15/Renda_Futura!U12,0)</f>
        <v>1.0036450040183578E-3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type="list" allowBlank="1" showInputMessage="1" showErrorMessage="1" sqref="B4" xr:uid="{470E1474-7398-4390-8C63-DCC342403BF8}">
      <formula1>"PPU 1,PPU 2,PPU 3"</formula1>
    </dataValidation>
    <dataValidation type="list" allowBlank="1" showInputMessage="1" showErrorMessage="1" sqref="B3" xr:uid="{1841E399-3143-4A2E-B811-CAFC00D705CA}">
      <formula1>"Situação 1,Situação 2,Situação 3"</formula1>
    </dataValidation>
    <dataValidation showDropDown="1" showInputMessage="1" showErrorMessage="1" sqref="C4:E4" xr:uid="{F915C661-1015-4E59-8294-D033493A8A12}"/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4D745-569A-43A2-9813-E35990569648}">
  <dimension ref="A1:V127"/>
  <sheetViews>
    <sheetView tabSelected="1" topLeftCell="A103" zoomScale="70" zoomScaleNormal="70" workbookViewId="0">
      <selection activeCell="C125" sqref="C125:F125"/>
    </sheetView>
  </sheetViews>
  <sheetFormatPr defaultColWidth="8.75" defaultRowHeight="14.25"/>
  <cols>
    <col min="1" max="1" width="3.375" style="1" bestFit="1" customWidth="1"/>
    <col min="2" max="2" width="17.25" style="108" bestFit="1" customWidth="1"/>
    <col min="3" max="16384" width="8.75" style="108"/>
  </cols>
  <sheetData>
    <row r="1" spans="1:22">
      <c r="B1" s="143" t="s">
        <v>49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</row>
    <row r="2" spans="1:22" ht="15" thickBot="1"/>
    <row r="3" spans="1:22" ht="14.45" customHeight="1">
      <c r="A3" s="158" t="s">
        <v>115</v>
      </c>
      <c r="B3" s="109" t="s">
        <v>47</v>
      </c>
      <c r="C3" s="144" t="s">
        <v>50</v>
      </c>
      <c r="D3" s="145"/>
      <c r="E3" s="145"/>
      <c r="F3" s="146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1"/>
    </row>
    <row r="4" spans="1:22">
      <c r="A4" s="158"/>
      <c r="B4" s="112" t="s">
        <v>114</v>
      </c>
      <c r="C4" s="147">
        <f>Base_Cenarios!W$5</f>
        <v>6.5949999999999995E-2</v>
      </c>
      <c r="D4" s="148"/>
      <c r="E4" s="148"/>
      <c r="F4" s="149"/>
      <c r="V4" s="113"/>
    </row>
    <row r="5" spans="1:22">
      <c r="A5" s="158"/>
      <c r="B5" s="112" t="s">
        <v>48</v>
      </c>
      <c r="C5" s="147" t="str">
        <f>Base_Cenarios!$B$3</f>
        <v>Processos de outorga vigentes</v>
      </c>
      <c r="D5" s="148"/>
      <c r="E5" s="148"/>
      <c r="F5" s="149"/>
      <c r="V5" s="113"/>
    </row>
    <row r="6" spans="1:22">
      <c r="A6" s="158"/>
      <c r="B6" s="114"/>
      <c r="V6" s="113"/>
    </row>
    <row r="7" spans="1:22">
      <c r="A7" s="158"/>
      <c r="B7" s="150" t="s">
        <v>40</v>
      </c>
      <c r="C7" s="151" t="s">
        <v>37</v>
      </c>
      <c r="D7" s="152"/>
      <c r="E7" s="152"/>
      <c r="F7" s="152"/>
      <c r="G7" s="153" t="s">
        <v>38</v>
      </c>
      <c r="H7" s="153"/>
      <c r="I7" s="153"/>
      <c r="J7" s="153"/>
      <c r="K7" s="154" t="s">
        <v>3</v>
      </c>
      <c r="L7" s="154"/>
      <c r="M7" s="154"/>
      <c r="N7" s="154"/>
      <c r="O7" s="155" t="s">
        <v>4</v>
      </c>
      <c r="P7" s="155"/>
      <c r="Q7" s="155"/>
      <c r="R7" s="155"/>
      <c r="S7" s="156" t="s">
        <v>39</v>
      </c>
      <c r="T7" s="156"/>
      <c r="U7" s="156"/>
      <c r="V7" s="157"/>
    </row>
    <row r="8" spans="1:22">
      <c r="A8" s="158"/>
      <c r="B8" s="150"/>
      <c r="C8" s="51">
        <v>2023</v>
      </c>
      <c r="D8" s="25">
        <v>2028</v>
      </c>
      <c r="E8" s="25">
        <v>2033</v>
      </c>
      <c r="F8" s="25">
        <v>2043</v>
      </c>
      <c r="G8" s="46">
        <v>2023</v>
      </c>
      <c r="H8" s="46">
        <v>2028</v>
      </c>
      <c r="I8" s="46">
        <v>2033</v>
      </c>
      <c r="J8" s="46">
        <v>2043</v>
      </c>
      <c r="K8" s="47">
        <v>2023</v>
      </c>
      <c r="L8" s="47">
        <v>2028</v>
      </c>
      <c r="M8" s="47">
        <v>2033</v>
      </c>
      <c r="N8" s="47">
        <v>2043</v>
      </c>
      <c r="O8" s="48">
        <v>2023</v>
      </c>
      <c r="P8" s="48">
        <v>2028</v>
      </c>
      <c r="Q8" s="48">
        <v>2033</v>
      </c>
      <c r="R8" s="48">
        <v>2043</v>
      </c>
      <c r="S8" s="49">
        <v>2023</v>
      </c>
      <c r="T8" s="49">
        <v>2028</v>
      </c>
      <c r="U8" s="49">
        <v>2033</v>
      </c>
      <c r="V8" s="115">
        <v>2043</v>
      </c>
    </row>
    <row r="9" spans="1:22">
      <c r="A9" s="158"/>
      <c r="B9" s="116" t="s">
        <v>11</v>
      </c>
      <c r="C9" s="66">
        <f>'Cenario A.1.1'!B20</f>
        <v>0</v>
      </c>
      <c r="D9" s="66">
        <f>'Cenario A.1.1'!C20</f>
        <v>0</v>
      </c>
      <c r="E9" s="66">
        <f>'Cenario A.1.1'!D20</f>
        <v>0</v>
      </c>
      <c r="F9" s="66">
        <f>'Cenario A.1.1'!E20</f>
        <v>0</v>
      </c>
      <c r="G9" s="66">
        <f>'Cenario A.1.1'!F20</f>
        <v>0</v>
      </c>
      <c r="H9" s="66">
        <f>'Cenario A.1.1'!G20</f>
        <v>0</v>
      </c>
      <c r="I9" s="66">
        <f>'Cenario A.1.1'!H20</f>
        <v>0</v>
      </c>
      <c r="J9" s="66">
        <f>'Cenario A.1.1'!I20</f>
        <v>0</v>
      </c>
      <c r="K9" s="66">
        <f>'Cenario A.1.1'!J20</f>
        <v>0</v>
      </c>
      <c r="L9" s="66">
        <f>'Cenario A.1.1'!K20</f>
        <v>0</v>
      </c>
      <c r="M9" s="66">
        <f>'Cenario A.1.1'!L20</f>
        <v>0</v>
      </c>
      <c r="N9" s="66">
        <f>'Cenario A.1.1'!M20</f>
        <v>0</v>
      </c>
      <c r="O9" s="66">
        <f>'Cenario A.1.1'!N20</f>
        <v>0</v>
      </c>
      <c r="P9" s="66">
        <f>'Cenario A.1.1'!O20</f>
        <v>0</v>
      </c>
      <c r="Q9" s="66">
        <f>'Cenario A.1.1'!P20</f>
        <v>0</v>
      </c>
      <c r="R9" s="66">
        <f>'Cenario A.1.1'!Q20</f>
        <v>0</v>
      </c>
      <c r="S9" s="66">
        <f>'Cenario A.1.1'!R20</f>
        <v>0</v>
      </c>
      <c r="T9" s="66">
        <f>'Cenario A.1.1'!S20</f>
        <v>0</v>
      </c>
      <c r="U9" s="66">
        <f>'Cenario A.1.1'!T20</f>
        <v>0</v>
      </c>
      <c r="V9" s="66">
        <f>'Cenario A.1.1'!U20</f>
        <v>0</v>
      </c>
    </row>
    <row r="10" spans="1:22">
      <c r="A10" s="158"/>
      <c r="B10" s="117" t="s">
        <v>12</v>
      </c>
      <c r="C10" s="66">
        <f>'Cenario A.1.1'!B21</f>
        <v>0</v>
      </c>
      <c r="D10" s="66">
        <f>'Cenario A.1.1'!C21</f>
        <v>0</v>
      </c>
      <c r="E10" s="66">
        <f>'Cenario A.1.1'!D21</f>
        <v>0</v>
      </c>
      <c r="F10" s="66">
        <f>'Cenario A.1.1'!E21</f>
        <v>0</v>
      </c>
      <c r="G10" s="66">
        <f>'Cenario A.1.1'!F21</f>
        <v>0</v>
      </c>
      <c r="H10" s="66">
        <f>'Cenario A.1.1'!G21</f>
        <v>0</v>
      </c>
      <c r="I10" s="66">
        <f>'Cenario A.1.1'!H21</f>
        <v>0</v>
      </c>
      <c r="J10" s="66">
        <f>'Cenario A.1.1'!I21</f>
        <v>0</v>
      </c>
      <c r="K10" s="66">
        <f>'Cenario A.1.1'!J21</f>
        <v>0</v>
      </c>
      <c r="L10" s="66">
        <f>'Cenario A.1.1'!K21</f>
        <v>0</v>
      </c>
      <c r="M10" s="66">
        <f>'Cenario A.1.1'!L21</f>
        <v>0</v>
      </c>
      <c r="N10" s="66">
        <f>'Cenario A.1.1'!M21</f>
        <v>0</v>
      </c>
      <c r="O10" s="66">
        <f>'Cenario A.1.1'!N21</f>
        <v>0</v>
      </c>
      <c r="P10" s="66">
        <f>'Cenario A.1.1'!O21</f>
        <v>0</v>
      </c>
      <c r="Q10" s="66">
        <f>'Cenario A.1.1'!P21</f>
        <v>0</v>
      </c>
      <c r="R10" s="66">
        <f>'Cenario A.1.1'!Q21</f>
        <v>0</v>
      </c>
      <c r="S10" s="66">
        <f>'Cenario A.1.1'!R21</f>
        <v>0</v>
      </c>
      <c r="T10" s="66">
        <f>'Cenario A.1.1'!S21</f>
        <v>0</v>
      </c>
      <c r="U10" s="66">
        <f>'Cenario A.1.1'!T21</f>
        <v>0</v>
      </c>
      <c r="V10" s="66">
        <f>'Cenario A.1.1'!U21</f>
        <v>0</v>
      </c>
    </row>
    <row r="11" spans="1:22">
      <c r="A11" s="158"/>
      <c r="B11" s="117" t="s">
        <v>13</v>
      </c>
      <c r="C11" s="66">
        <f>'Cenario A.1.1'!B22</f>
        <v>0</v>
      </c>
      <c r="D11" s="66">
        <f>'Cenario A.1.1'!C22</f>
        <v>0</v>
      </c>
      <c r="E11" s="66">
        <f>'Cenario A.1.1'!D22</f>
        <v>0</v>
      </c>
      <c r="F11" s="66">
        <f>'Cenario A.1.1'!E22</f>
        <v>0</v>
      </c>
      <c r="G11" s="66">
        <f>'Cenario A.1.1'!F22</f>
        <v>0</v>
      </c>
      <c r="H11" s="66">
        <f>'Cenario A.1.1'!G22</f>
        <v>0</v>
      </c>
      <c r="I11" s="66">
        <f>'Cenario A.1.1'!H22</f>
        <v>0</v>
      </c>
      <c r="J11" s="66">
        <f>'Cenario A.1.1'!I22</f>
        <v>0</v>
      </c>
      <c r="K11" s="66">
        <f>'Cenario A.1.1'!J22</f>
        <v>0</v>
      </c>
      <c r="L11" s="66">
        <f>'Cenario A.1.1'!K22</f>
        <v>0</v>
      </c>
      <c r="M11" s="66">
        <f>'Cenario A.1.1'!L22</f>
        <v>0</v>
      </c>
      <c r="N11" s="66">
        <f>'Cenario A.1.1'!M22</f>
        <v>0</v>
      </c>
      <c r="O11" s="66">
        <f>'Cenario A.1.1'!N22</f>
        <v>0</v>
      </c>
      <c r="P11" s="66">
        <f>'Cenario A.1.1'!O22</f>
        <v>0</v>
      </c>
      <c r="Q11" s="66">
        <f>'Cenario A.1.1'!P22</f>
        <v>0</v>
      </c>
      <c r="R11" s="66">
        <f>'Cenario A.1.1'!Q22</f>
        <v>0</v>
      </c>
      <c r="S11" s="66">
        <f>'Cenario A.1.1'!R22</f>
        <v>0</v>
      </c>
      <c r="T11" s="66">
        <f>'Cenario A.1.1'!S22</f>
        <v>0</v>
      </c>
      <c r="U11" s="66">
        <f>'Cenario A.1.1'!T22</f>
        <v>0</v>
      </c>
      <c r="V11" s="66">
        <f>'Cenario A.1.1'!U22</f>
        <v>0</v>
      </c>
    </row>
    <row r="12" spans="1:22">
      <c r="A12" s="158"/>
      <c r="B12" s="117" t="s">
        <v>14</v>
      </c>
      <c r="C12" s="66">
        <f>'Cenario A.1.1'!B23</f>
        <v>2.1046396311969532E-2</v>
      </c>
      <c r="D12" s="66">
        <f>'Cenario A.1.1'!C23</f>
        <v>2.2047954286970307E-2</v>
      </c>
      <c r="E12" s="66">
        <f>'Cenario A.1.1'!D23</f>
        <v>2.2610992918891317E-2</v>
      </c>
      <c r="F12" s="66">
        <f>'Cenario A.1.1'!E23</f>
        <v>2.3526241347172891E-2</v>
      </c>
      <c r="G12" s="66">
        <f>'Cenario A.1.1'!F23</f>
        <v>0</v>
      </c>
      <c r="H12" s="66">
        <f>'Cenario A.1.1'!G23</f>
        <v>0</v>
      </c>
      <c r="I12" s="66">
        <f>'Cenario A.1.1'!H23</f>
        <v>0</v>
      </c>
      <c r="J12" s="66">
        <f>'Cenario A.1.1'!I23</f>
        <v>0</v>
      </c>
      <c r="K12" s="66">
        <f>'Cenario A.1.1'!J23</f>
        <v>1.1121436235088692E-4</v>
      </c>
      <c r="L12" s="66">
        <f>'Cenario A.1.1'!K23</f>
        <v>1.1898105580421118E-4</v>
      </c>
      <c r="M12" s="66">
        <f>'Cenario A.1.1'!L23</f>
        <v>1.2385393122976799E-4</v>
      </c>
      <c r="N12" s="66">
        <f>'Cenario A.1.1'!M23</f>
        <v>1.4219306746899891E-4</v>
      </c>
      <c r="O12" s="66">
        <f>'Cenario A.1.1'!N23</f>
        <v>0</v>
      </c>
      <c r="P12" s="66">
        <f>'Cenario A.1.1'!O23</f>
        <v>0</v>
      </c>
      <c r="Q12" s="66">
        <f>'Cenario A.1.1'!P23</f>
        <v>0</v>
      </c>
      <c r="R12" s="66">
        <f>'Cenario A.1.1'!Q23</f>
        <v>0</v>
      </c>
      <c r="S12" s="66">
        <f>'Cenario A.1.1'!R23</f>
        <v>1.0635370169550244E-3</v>
      </c>
      <c r="T12" s="66">
        <f>'Cenario A.1.1'!S23</f>
        <v>9.688278845421611E-4</v>
      </c>
      <c r="U12" s="66">
        <f>'Cenario A.1.1'!T23</f>
        <v>7.5887601397600971E-4</v>
      </c>
      <c r="V12" s="66">
        <f>'Cenario A.1.1'!U23</f>
        <v>5.9148627976821706E-4</v>
      </c>
    </row>
    <row r="13" spans="1:22">
      <c r="A13" s="158"/>
      <c r="B13" s="117" t="s">
        <v>15</v>
      </c>
      <c r="C13" s="66">
        <f>'Cenario A.1.1'!B24</f>
        <v>0</v>
      </c>
      <c r="D13" s="66">
        <f>'Cenario A.1.1'!C24</f>
        <v>0</v>
      </c>
      <c r="E13" s="66">
        <f>'Cenario A.1.1'!D24</f>
        <v>0</v>
      </c>
      <c r="F13" s="66">
        <f>'Cenario A.1.1'!E24</f>
        <v>0</v>
      </c>
      <c r="G13" s="66">
        <f>'Cenario A.1.1'!F24</f>
        <v>0</v>
      </c>
      <c r="H13" s="66">
        <f>'Cenario A.1.1'!G24</f>
        <v>0</v>
      </c>
      <c r="I13" s="66">
        <f>'Cenario A.1.1'!H24</f>
        <v>0</v>
      </c>
      <c r="J13" s="66">
        <f>'Cenario A.1.1'!I24</f>
        <v>0</v>
      </c>
      <c r="K13" s="66">
        <f>'Cenario A.1.1'!J24</f>
        <v>0</v>
      </c>
      <c r="L13" s="66">
        <f>'Cenario A.1.1'!K24</f>
        <v>0</v>
      </c>
      <c r="M13" s="66">
        <f>'Cenario A.1.1'!L24</f>
        <v>0</v>
      </c>
      <c r="N13" s="66">
        <f>'Cenario A.1.1'!M24</f>
        <v>0</v>
      </c>
      <c r="O13" s="66">
        <f>'Cenario A.1.1'!N24</f>
        <v>0</v>
      </c>
      <c r="P13" s="66">
        <f>'Cenario A.1.1'!O24</f>
        <v>0</v>
      </c>
      <c r="Q13" s="66">
        <f>'Cenario A.1.1'!P24</f>
        <v>0</v>
      </c>
      <c r="R13" s="66">
        <f>'Cenario A.1.1'!Q24</f>
        <v>0</v>
      </c>
      <c r="S13" s="66">
        <f>'Cenario A.1.1'!R24</f>
        <v>0</v>
      </c>
      <c r="T13" s="66">
        <f>'Cenario A.1.1'!S24</f>
        <v>0</v>
      </c>
      <c r="U13" s="66">
        <f>'Cenario A.1.1'!T24</f>
        <v>0</v>
      </c>
      <c r="V13" s="66">
        <f>'Cenario A.1.1'!U24</f>
        <v>0</v>
      </c>
    </row>
    <row r="14" spans="1:22">
      <c r="A14" s="158"/>
      <c r="B14" s="118" t="s">
        <v>16</v>
      </c>
      <c r="C14" s="66">
        <f>'Cenario A.1.1'!B25</f>
        <v>0</v>
      </c>
      <c r="D14" s="66">
        <f>'Cenario A.1.1'!C25</f>
        <v>0</v>
      </c>
      <c r="E14" s="66">
        <f>'Cenario A.1.1'!D25</f>
        <v>0</v>
      </c>
      <c r="F14" s="66">
        <f>'Cenario A.1.1'!E25</f>
        <v>0</v>
      </c>
      <c r="G14" s="66">
        <f>'Cenario A.1.1'!F25</f>
        <v>0</v>
      </c>
      <c r="H14" s="66">
        <f>'Cenario A.1.1'!G25</f>
        <v>0</v>
      </c>
      <c r="I14" s="66">
        <f>'Cenario A.1.1'!H25</f>
        <v>0</v>
      </c>
      <c r="J14" s="66">
        <f>'Cenario A.1.1'!I25</f>
        <v>0</v>
      </c>
      <c r="K14" s="66">
        <f>'Cenario A.1.1'!J25</f>
        <v>3.8643711189688207E-7</v>
      </c>
      <c r="L14" s="66">
        <f>'Cenario A.1.1'!K25</f>
        <v>4.2150726148122391E-7</v>
      </c>
      <c r="M14" s="66">
        <f>'Cenario A.1.1'!L25</f>
        <v>4.4086142560715764E-7</v>
      </c>
      <c r="N14" s="66">
        <f>'Cenario A.1.1'!M25</f>
        <v>4.8786138882724015E-7</v>
      </c>
      <c r="O14" s="66">
        <f>'Cenario A.1.1'!N25</f>
        <v>0</v>
      </c>
      <c r="P14" s="66">
        <f>'Cenario A.1.1'!O25</f>
        <v>0</v>
      </c>
      <c r="Q14" s="66">
        <f>'Cenario A.1.1'!P25</f>
        <v>0</v>
      </c>
      <c r="R14" s="66">
        <f>'Cenario A.1.1'!Q25</f>
        <v>0</v>
      </c>
      <c r="S14" s="66">
        <f>'Cenario A.1.1'!R25</f>
        <v>0</v>
      </c>
      <c r="T14" s="66">
        <f>'Cenario A.1.1'!S25</f>
        <v>0</v>
      </c>
      <c r="U14" s="66">
        <f>'Cenario A.1.1'!T25</f>
        <v>0</v>
      </c>
      <c r="V14" s="66">
        <f>'Cenario A.1.1'!U25</f>
        <v>0</v>
      </c>
    </row>
    <row r="15" spans="1:22" ht="15" thickBot="1">
      <c r="A15" s="158"/>
      <c r="B15" s="119" t="s">
        <v>17</v>
      </c>
      <c r="C15" s="66">
        <f>'Cenario A.1.1'!B26</f>
        <v>1.1688761708365983E-2</v>
      </c>
      <c r="D15" s="66">
        <f>'Cenario A.1.1'!C26</f>
        <v>1.2245007648685921E-2</v>
      </c>
      <c r="E15" s="66">
        <f>'Cenario A.1.1'!D26</f>
        <v>1.2557708421947814E-2</v>
      </c>
      <c r="F15" s="66">
        <f>'Cenario A.1.1'!E26</f>
        <v>1.3066019708286917E-2</v>
      </c>
      <c r="G15" s="66">
        <f>'Cenario A.1.1'!F26</f>
        <v>0</v>
      </c>
      <c r="H15" s="66">
        <f>'Cenario A.1.1'!G26</f>
        <v>0</v>
      </c>
      <c r="I15" s="66">
        <f>'Cenario A.1.1'!H26</f>
        <v>0</v>
      </c>
      <c r="J15" s="66">
        <f>'Cenario A.1.1'!I26</f>
        <v>0</v>
      </c>
      <c r="K15" s="66">
        <f>'Cenario A.1.1'!J26</f>
        <v>5.1056586968164097E-5</v>
      </c>
      <c r="L15" s="66">
        <f>'Cenario A.1.1'!K26</f>
        <v>5.4624988145109389E-5</v>
      </c>
      <c r="M15" s="66">
        <f>'Cenario A.1.1'!L26</f>
        <v>5.6862893947670858E-5</v>
      </c>
      <c r="N15" s="66">
        <f>'Cenario A.1.1'!M26</f>
        <v>6.5276184044609539E-5</v>
      </c>
      <c r="O15" s="66">
        <f>'Cenario A.1.1'!N26</f>
        <v>0</v>
      </c>
      <c r="P15" s="66">
        <f>'Cenario A.1.1'!O26</f>
        <v>0</v>
      </c>
      <c r="Q15" s="66">
        <f>'Cenario A.1.1'!P26</f>
        <v>0</v>
      </c>
      <c r="R15" s="66">
        <f>'Cenario A.1.1'!Q26</f>
        <v>0</v>
      </c>
      <c r="S15" s="66">
        <f>'Cenario A.1.1'!R26</f>
        <v>1.0635370169550244E-3</v>
      </c>
      <c r="T15" s="66">
        <f>'Cenario A.1.1'!S26</f>
        <v>9.688278845421611E-4</v>
      </c>
      <c r="U15" s="66">
        <f>'Cenario A.1.1'!T26</f>
        <v>7.5887601397600971E-4</v>
      </c>
      <c r="V15" s="66">
        <f>'Cenario A.1.1'!U26</f>
        <v>5.9148627976821706E-4</v>
      </c>
    </row>
    <row r="16" spans="1:22" ht="15" thickBot="1">
      <c r="A16" s="158"/>
    </row>
    <row r="17" spans="1:22">
      <c r="A17" s="158"/>
      <c r="B17" s="109" t="s">
        <v>47</v>
      </c>
      <c r="C17" s="144" t="s">
        <v>51</v>
      </c>
      <c r="D17" s="145"/>
      <c r="E17" s="145"/>
      <c r="F17" s="146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1"/>
    </row>
    <row r="18" spans="1:22">
      <c r="A18" s="158"/>
      <c r="B18" s="112" t="s">
        <v>114</v>
      </c>
      <c r="C18" s="147">
        <f>Base_Cenarios!$W$6</f>
        <v>8.405E-2</v>
      </c>
      <c r="D18" s="148"/>
      <c r="E18" s="148"/>
      <c r="F18" s="149"/>
      <c r="V18" s="113"/>
    </row>
    <row r="19" spans="1:22">
      <c r="A19" s="158"/>
      <c r="B19" s="112" t="s">
        <v>48</v>
      </c>
      <c r="C19" s="147" t="str">
        <f>Base_Cenarios!$B$3</f>
        <v>Processos de outorga vigentes</v>
      </c>
      <c r="D19" s="148"/>
      <c r="E19" s="148"/>
      <c r="F19" s="149"/>
      <c r="V19" s="113"/>
    </row>
    <row r="20" spans="1:22">
      <c r="A20" s="158"/>
      <c r="B20" s="114"/>
      <c r="V20" s="113"/>
    </row>
    <row r="21" spans="1:22">
      <c r="A21" s="158"/>
      <c r="B21" s="150" t="s">
        <v>40</v>
      </c>
      <c r="C21" s="151" t="s">
        <v>37</v>
      </c>
      <c r="D21" s="152"/>
      <c r="E21" s="152"/>
      <c r="F21" s="152"/>
      <c r="G21" s="153" t="s">
        <v>38</v>
      </c>
      <c r="H21" s="153"/>
      <c r="I21" s="153"/>
      <c r="J21" s="153"/>
      <c r="K21" s="154" t="s">
        <v>3</v>
      </c>
      <c r="L21" s="154"/>
      <c r="M21" s="154"/>
      <c r="N21" s="154"/>
      <c r="O21" s="155" t="s">
        <v>4</v>
      </c>
      <c r="P21" s="155"/>
      <c r="Q21" s="155"/>
      <c r="R21" s="155"/>
      <c r="S21" s="156" t="s">
        <v>39</v>
      </c>
      <c r="T21" s="156"/>
      <c r="U21" s="156"/>
      <c r="V21" s="157"/>
    </row>
    <row r="22" spans="1:22">
      <c r="A22" s="158"/>
      <c r="B22" s="150"/>
      <c r="C22" s="51">
        <v>2023</v>
      </c>
      <c r="D22" s="25">
        <v>2028</v>
      </c>
      <c r="E22" s="25">
        <v>2033</v>
      </c>
      <c r="F22" s="25">
        <v>2043</v>
      </c>
      <c r="G22" s="46">
        <v>2023</v>
      </c>
      <c r="H22" s="46">
        <v>2028</v>
      </c>
      <c r="I22" s="46">
        <v>2033</v>
      </c>
      <c r="J22" s="46">
        <v>2043</v>
      </c>
      <c r="K22" s="47">
        <v>2023</v>
      </c>
      <c r="L22" s="47">
        <v>2028</v>
      </c>
      <c r="M22" s="47">
        <v>2033</v>
      </c>
      <c r="N22" s="47">
        <v>2043</v>
      </c>
      <c r="O22" s="48">
        <v>2023</v>
      </c>
      <c r="P22" s="48">
        <v>2028</v>
      </c>
      <c r="Q22" s="48">
        <v>2033</v>
      </c>
      <c r="R22" s="48">
        <v>2043</v>
      </c>
      <c r="S22" s="49">
        <v>2023</v>
      </c>
      <c r="T22" s="49">
        <v>2028</v>
      </c>
      <c r="U22" s="49">
        <v>2033</v>
      </c>
      <c r="V22" s="115">
        <v>2043</v>
      </c>
    </row>
    <row r="23" spans="1:22">
      <c r="A23" s="158"/>
      <c r="B23" s="116" t="s">
        <v>11</v>
      </c>
      <c r="C23" s="66">
        <f>'Cenario A.1.2'!B20</f>
        <v>0</v>
      </c>
      <c r="D23" s="66">
        <f>'Cenario A.1.2'!C20</f>
        <v>0</v>
      </c>
      <c r="E23" s="66">
        <f>'Cenario A.1.2'!D20</f>
        <v>0</v>
      </c>
      <c r="F23" s="66">
        <f>'Cenario A.1.2'!E20</f>
        <v>0</v>
      </c>
      <c r="G23" s="66">
        <f>'Cenario A.1.2'!F20</f>
        <v>0</v>
      </c>
      <c r="H23" s="66">
        <f>'Cenario A.1.2'!G20</f>
        <v>0</v>
      </c>
      <c r="I23" s="66">
        <f>'Cenario A.1.2'!H20</f>
        <v>0</v>
      </c>
      <c r="J23" s="66">
        <f>'Cenario A.1.2'!I20</f>
        <v>0</v>
      </c>
      <c r="K23" s="66">
        <f>'Cenario A.1.2'!J20</f>
        <v>0</v>
      </c>
      <c r="L23" s="66">
        <f>'Cenario A.1.2'!K20</f>
        <v>0</v>
      </c>
      <c r="M23" s="66">
        <f>'Cenario A.1.2'!L20</f>
        <v>0</v>
      </c>
      <c r="N23" s="66">
        <f>'Cenario A.1.2'!M20</f>
        <v>0</v>
      </c>
      <c r="O23" s="66">
        <f>'Cenario A.1.2'!N20</f>
        <v>0</v>
      </c>
      <c r="P23" s="66">
        <f>'Cenario A.1.2'!O20</f>
        <v>0</v>
      </c>
      <c r="Q23" s="66">
        <f>'Cenario A.1.2'!P20</f>
        <v>0</v>
      </c>
      <c r="R23" s="66">
        <f>'Cenario A.1.2'!Q20</f>
        <v>0</v>
      </c>
      <c r="S23" s="66">
        <f>'Cenario A.1.2'!R20</f>
        <v>0</v>
      </c>
      <c r="T23" s="66">
        <f>'Cenario A.1.2'!S20</f>
        <v>0</v>
      </c>
      <c r="U23" s="66">
        <f>'Cenario A.1.2'!T20</f>
        <v>0</v>
      </c>
      <c r="V23" s="66">
        <f>'Cenario A.1.2'!U20</f>
        <v>0</v>
      </c>
    </row>
    <row r="24" spans="1:22">
      <c r="A24" s="158"/>
      <c r="B24" s="117" t="s">
        <v>12</v>
      </c>
      <c r="C24" s="66">
        <f>'Cenario A.1.2'!B21</f>
        <v>0</v>
      </c>
      <c r="D24" s="66">
        <f>'Cenario A.1.2'!C21</f>
        <v>0</v>
      </c>
      <c r="E24" s="66">
        <f>'Cenario A.1.2'!D21</f>
        <v>0</v>
      </c>
      <c r="F24" s="66">
        <f>'Cenario A.1.2'!E21</f>
        <v>0</v>
      </c>
      <c r="G24" s="66">
        <f>'Cenario A.1.2'!F21</f>
        <v>0</v>
      </c>
      <c r="H24" s="66">
        <f>'Cenario A.1.2'!G21</f>
        <v>0</v>
      </c>
      <c r="I24" s="66">
        <f>'Cenario A.1.2'!H21</f>
        <v>0</v>
      </c>
      <c r="J24" s="66">
        <f>'Cenario A.1.2'!I21</f>
        <v>0</v>
      </c>
      <c r="K24" s="66">
        <f>'Cenario A.1.2'!J21</f>
        <v>0</v>
      </c>
      <c r="L24" s="66">
        <f>'Cenario A.1.2'!K21</f>
        <v>0</v>
      </c>
      <c r="M24" s="66">
        <f>'Cenario A.1.2'!L21</f>
        <v>0</v>
      </c>
      <c r="N24" s="66">
        <f>'Cenario A.1.2'!M21</f>
        <v>0</v>
      </c>
      <c r="O24" s="66">
        <f>'Cenario A.1.2'!N21</f>
        <v>0</v>
      </c>
      <c r="P24" s="66">
        <f>'Cenario A.1.2'!O21</f>
        <v>0</v>
      </c>
      <c r="Q24" s="66">
        <f>'Cenario A.1.2'!P21</f>
        <v>0</v>
      </c>
      <c r="R24" s="66">
        <f>'Cenario A.1.2'!Q21</f>
        <v>0</v>
      </c>
      <c r="S24" s="66">
        <f>'Cenario A.1.2'!R21</f>
        <v>0</v>
      </c>
      <c r="T24" s="66">
        <f>'Cenario A.1.2'!S21</f>
        <v>0</v>
      </c>
      <c r="U24" s="66">
        <f>'Cenario A.1.2'!T21</f>
        <v>0</v>
      </c>
      <c r="V24" s="66">
        <f>'Cenario A.1.2'!U21</f>
        <v>0</v>
      </c>
    </row>
    <row r="25" spans="1:22">
      <c r="A25" s="158"/>
      <c r="B25" s="117" t="s">
        <v>13</v>
      </c>
      <c r="C25" s="66">
        <f>'Cenario A.1.2'!B22</f>
        <v>0</v>
      </c>
      <c r="D25" s="66">
        <f>'Cenario A.1.2'!C22</f>
        <v>0</v>
      </c>
      <c r="E25" s="66">
        <f>'Cenario A.1.2'!D22</f>
        <v>0</v>
      </c>
      <c r="F25" s="66">
        <f>'Cenario A.1.2'!E22</f>
        <v>0</v>
      </c>
      <c r="G25" s="66">
        <f>'Cenario A.1.2'!F22</f>
        <v>0</v>
      </c>
      <c r="H25" s="66">
        <f>'Cenario A.1.2'!G22</f>
        <v>0</v>
      </c>
      <c r="I25" s="66">
        <f>'Cenario A.1.2'!H22</f>
        <v>0</v>
      </c>
      <c r="J25" s="66">
        <f>'Cenario A.1.2'!I22</f>
        <v>0</v>
      </c>
      <c r="K25" s="66">
        <f>'Cenario A.1.2'!J22</f>
        <v>0</v>
      </c>
      <c r="L25" s="66">
        <f>'Cenario A.1.2'!K22</f>
        <v>0</v>
      </c>
      <c r="M25" s="66">
        <f>'Cenario A.1.2'!L22</f>
        <v>0</v>
      </c>
      <c r="N25" s="66">
        <f>'Cenario A.1.2'!M22</f>
        <v>0</v>
      </c>
      <c r="O25" s="66">
        <f>'Cenario A.1.2'!N22</f>
        <v>0</v>
      </c>
      <c r="P25" s="66">
        <f>'Cenario A.1.2'!O22</f>
        <v>0</v>
      </c>
      <c r="Q25" s="66">
        <f>'Cenario A.1.2'!P22</f>
        <v>0</v>
      </c>
      <c r="R25" s="66">
        <f>'Cenario A.1.2'!Q22</f>
        <v>0</v>
      </c>
      <c r="S25" s="66">
        <f>'Cenario A.1.2'!R22</f>
        <v>0</v>
      </c>
      <c r="T25" s="66">
        <f>'Cenario A.1.2'!S22</f>
        <v>0</v>
      </c>
      <c r="U25" s="66">
        <f>'Cenario A.1.2'!T22</f>
        <v>0</v>
      </c>
      <c r="V25" s="66">
        <f>'Cenario A.1.2'!U22</f>
        <v>0</v>
      </c>
    </row>
    <row r="26" spans="1:22">
      <c r="A26" s="158"/>
      <c r="B26" s="117" t="s">
        <v>14</v>
      </c>
      <c r="C26" s="66">
        <f>'Cenario A.1.2'!B23</f>
        <v>2.6822586960137063E-2</v>
      </c>
      <c r="D26" s="66">
        <f>'Cenario A.1.2'!C23</f>
        <v>2.4168867433709416E-2</v>
      </c>
      <c r="E26" s="66">
        <f>'Cenario A.1.2'!D23</f>
        <v>2.166383875070824E-2</v>
      </c>
      <c r="F26" s="66">
        <f>'Cenario A.1.2'!E23</f>
        <v>1.7768582592937367E-2</v>
      </c>
      <c r="G26" s="66">
        <f>'Cenario A.1.2'!F23</f>
        <v>0</v>
      </c>
      <c r="H26" s="66">
        <f>'Cenario A.1.2'!G23</f>
        <v>0</v>
      </c>
      <c r="I26" s="66">
        <f>'Cenario A.1.2'!H23</f>
        <v>0</v>
      </c>
      <c r="J26" s="66">
        <f>'Cenario A.1.2'!I23</f>
        <v>0</v>
      </c>
      <c r="K26" s="66">
        <f>'Cenario A.1.2'!J23</f>
        <v>1.417371820408195E-4</v>
      </c>
      <c r="L26" s="66">
        <f>'Cenario A.1.2'!K23</f>
        <v>1.3042649342547753E-4</v>
      </c>
      <c r="M26" s="66">
        <f>'Cenario A.1.2'!L23</f>
        <v>1.1866580138377063E-4</v>
      </c>
      <c r="N26" s="66">
        <f>'Cenario A.1.2'!M23</f>
        <v>1.0739366421443421E-4</v>
      </c>
      <c r="O26" s="66">
        <f>'Cenario A.1.2'!N23</f>
        <v>0</v>
      </c>
      <c r="P26" s="66">
        <f>'Cenario A.1.2'!O23</f>
        <v>0</v>
      </c>
      <c r="Q26" s="66">
        <f>'Cenario A.1.2'!P23</f>
        <v>0</v>
      </c>
      <c r="R26" s="66">
        <f>'Cenario A.1.2'!Q23</f>
        <v>0</v>
      </c>
      <c r="S26" s="66">
        <f>'Cenario A.1.2'!R23</f>
        <v>1.3554251141026509E-3</v>
      </c>
      <c r="T26" s="66">
        <f>'Cenario A.1.2'!S23</f>
        <v>1.0620247304040573E-3</v>
      </c>
      <c r="U26" s="66">
        <f>'Cenario A.1.2'!T23</f>
        <v>7.2708737990983348E-4</v>
      </c>
      <c r="V26" s="66">
        <f>'Cenario A.1.2'!U23</f>
        <v>4.4672978822066618E-4</v>
      </c>
    </row>
    <row r="27" spans="1:22">
      <c r="A27" s="158"/>
      <c r="B27" s="117" t="s">
        <v>15</v>
      </c>
      <c r="C27" s="66">
        <f>'Cenario A.1.2'!B24</f>
        <v>0</v>
      </c>
      <c r="D27" s="66">
        <f>'Cenario A.1.2'!C24</f>
        <v>0</v>
      </c>
      <c r="E27" s="66">
        <f>'Cenario A.1.2'!D24</f>
        <v>0</v>
      </c>
      <c r="F27" s="66">
        <f>'Cenario A.1.2'!E24</f>
        <v>0</v>
      </c>
      <c r="G27" s="66">
        <f>'Cenario A.1.2'!F24</f>
        <v>0</v>
      </c>
      <c r="H27" s="66">
        <f>'Cenario A.1.2'!G24</f>
        <v>0</v>
      </c>
      <c r="I27" s="66">
        <f>'Cenario A.1.2'!H24</f>
        <v>0</v>
      </c>
      <c r="J27" s="66">
        <f>'Cenario A.1.2'!I24</f>
        <v>0</v>
      </c>
      <c r="K27" s="66">
        <f>'Cenario A.1.2'!J24</f>
        <v>0</v>
      </c>
      <c r="L27" s="66">
        <f>'Cenario A.1.2'!K24</f>
        <v>0</v>
      </c>
      <c r="M27" s="66">
        <f>'Cenario A.1.2'!L24</f>
        <v>0</v>
      </c>
      <c r="N27" s="66">
        <f>'Cenario A.1.2'!M24</f>
        <v>0</v>
      </c>
      <c r="O27" s="66">
        <f>'Cenario A.1.2'!N24</f>
        <v>0</v>
      </c>
      <c r="P27" s="66">
        <f>'Cenario A.1.2'!O24</f>
        <v>0</v>
      </c>
      <c r="Q27" s="66">
        <f>'Cenario A.1.2'!P24</f>
        <v>0</v>
      </c>
      <c r="R27" s="66">
        <f>'Cenario A.1.2'!Q24</f>
        <v>0</v>
      </c>
      <c r="S27" s="66">
        <f>'Cenario A.1.2'!R24</f>
        <v>0</v>
      </c>
      <c r="T27" s="66">
        <f>'Cenario A.1.2'!S24</f>
        <v>0</v>
      </c>
      <c r="U27" s="66">
        <f>'Cenario A.1.2'!T24</f>
        <v>0</v>
      </c>
      <c r="V27" s="66">
        <f>'Cenario A.1.2'!U24</f>
        <v>0</v>
      </c>
    </row>
    <row r="28" spans="1:22">
      <c r="A28" s="158"/>
      <c r="B28" s="118" t="s">
        <v>16</v>
      </c>
      <c r="C28" s="66">
        <f>'Cenario A.1.2'!B25</f>
        <v>0</v>
      </c>
      <c r="D28" s="66">
        <f>'Cenario A.1.2'!C25</f>
        <v>0</v>
      </c>
      <c r="E28" s="66">
        <f>'Cenario A.1.2'!D25</f>
        <v>0</v>
      </c>
      <c r="F28" s="66">
        <f>'Cenario A.1.2'!E25</f>
        <v>0</v>
      </c>
      <c r="G28" s="66">
        <f>'Cenario A.1.2'!F25</f>
        <v>0</v>
      </c>
      <c r="H28" s="66">
        <f>'Cenario A.1.2'!G25</f>
        <v>0</v>
      </c>
      <c r="I28" s="66">
        <f>'Cenario A.1.2'!H25</f>
        <v>0</v>
      </c>
      <c r="J28" s="66">
        <f>'Cenario A.1.2'!I25</f>
        <v>0</v>
      </c>
      <c r="K28" s="66">
        <f>'Cenario A.1.2'!J25</f>
        <v>4.9249490909678464E-7</v>
      </c>
      <c r="L28" s="66">
        <f>'Cenario A.1.2'!K25</f>
        <v>4.6205434719655683E-7</v>
      </c>
      <c r="M28" s="66">
        <f>'Cenario A.1.2'!L25</f>
        <v>4.223941367820799E-7</v>
      </c>
      <c r="N28" s="66">
        <f>'Cenario A.1.2'!M25</f>
        <v>3.6846537674083844E-7</v>
      </c>
      <c r="O28" s="66">
        <f>'Cenario A.1.2'!N25</f>
        <v>0</v>
      </c>
      <c r="P28" s="66">
        <f>'Cenario A.1.2'!O25</f>
        <v>0</v>
      </c>
      <c r="Q28" s="66">
        <f>'Cenario A.1.2'!P25</f>
        <v>0</v>
      </c>
      <c r="R28" s="66">
        <f>'Cenario A.1.2'!Q25</f>
        <v>0</v>
      </c>
      <c r="S28" s="66">
        <f>'Cenario A.1.2'!R25</f>
        <v>0</v>
      </c>
      <c r="T28" s="66">
        <f>'Cenario A.1.2'!S25</f>
        <v>0</v>
      </c>
      <c r="U28" s="66">
        <f>'Cenario A.1.2'!T25</f>
        <v>0</v>
      </c>
      <c r="V28" s="66">
        <f>'Cenario A.1.2'!U25</f>
        <v>0</v>
      </c>
    </row>
    <row r="29" spans="1:22" ht="15" thickBot="1">
      <c r="A29" s="158"/>
      <c r="B29" s="119" t="s">
        <v>17</v>
      </c>
      <c r="C29" s="66">
        <f>'Cenario A.1.2'!B26</f>
        <v>1.4896746347053236E-2</v>
      </c>
      <c r="D29" s="66">
        <f>'Cenario A.1.2'!C26</f>
        <v>1.3422921815505778E-2</v>
      </c>
      <c r="E29" s="66">
        <f>'Cenario A.1.2'!D26</f>
        <v>1.2031677304369683E-2</v>
      </c>
      <c r="F29" s="66">
        <f>'Cenario A.1.2'!E26</f>
        <v>9.8683273252887192E-3</v>
      </c>
      <c r="G29" s="66">
        <f>'Cenario A.1.2'!F26</f>
        <v>0</v>
      </c>
      <c r="H29" s="66">
        <f>'Cenario A.1.2'!G26</f>
        <v>0</v>
      </c>
      <c r="I29" s="66">
        <f>'Cenario A.1.2'!H26</f>
        <v>0</v>
      </c>
      <c r="J29" s="66">
        <f>'Cenario A.1.2'!I26</f>
        <v>0</v>
      </c>
      <c r="K29" s="66">
        <f>'Cenario A.1.2'!J26</f>
        <v>6.5069084680427489E-5</v>
      </c>
      <c r="L29" s="66">
        <f>'Cenario A.1.2'!K26</f>
        <v>5.9879664111391545E-5</v>
      </c>
      <c r="M29" s="66">
        <f>'Cenario A.1.2'!L26</f>
        <v>5.4480958434680138E-5</v>
      </c>
      <c r="N29" s="66">
        <f>'Cenario A.1.2'!M26</f>
        <v>4.9300916811677804E-5</v>
      </c>
      <c r="O29" s="66">
        <f>'Cenario A.1.2'!N26</f>
        <v>0</v>
      </c>
      <c r="P29" s="66">
        <f>'Cenario A.1.2'!O26</f>
        <v>0</v>
      </c>
      <c r="Q29" s="66">
        <f>'Cenario A.1.2'!P26</f>
        <v>0</v>
      </c>
      <c r="R29" s="66">
        <f>'Cenario A.1.2'!Q26</f>
        <v>0</v>
      </c>
      <c r="S29" s="66">
        <f>'Cenario A.1.2'!R26</f>
        <v>1.3554251141026509E-3</v>
      </c>
      <c r="T29" s="66">
        <f>'Cenario A.1.2'!S26</f>
        <v>1.0620247304040573E-3</v>
      </c>
      <c r="U29" s="66">
        <f>'Cenario A.1.2'!T26</f>
        <v>7.2708737990983348E-4</v>
      </c>
      <c r="V29" s="66">
        <f>'Cenario A.1.2'!U26</f>
        <v>4.4672978822066618E-4</v>
      </c>
    </row>
    <row r="30" spans="1:22" ht="15" thickBot="1">
      <c r="A30" s="158"/>
    </row>
    <row r="31" spans="1:22">
      <c r="A31" s="158"/>
      <c r="B31" s="109" t="s">
        <v>47</v>
      </c>
      <c r="C31" s="144" t="s">
        <v>52</v>
      </c>
      <c r="D31" s="145"/>
      <c r="E31" s="145"/>
      <c r="F31" s="146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1"/>
    </row>
    <row r="32" spans="1:22">
      <c r="A32" s="158"/>
      <c r="B32" s="112" t="s">
        <v>114</v>
      </c>
      <c r="C32" s="147">
        <f>Base_Cenarios!$W$7</f>
        <v>0.15</v>
      </c>
      <c r="D32" s="148"/>
      <c r="E32" s="148"/>
      <c r="F32" s="149"/>
      <c r="V32" s="113"/>
    </row>
    <row r="33" spans="1:22">
      <c r="A33" s="158"/>
      <c r="B33" s="112" t="s">
        <v>48</v>
      </c>
      <c r="C33" s="147" t="str">
        <f>Base_Cenarios!$B$3</f>
        <v>Processos de outorga vigentes</v>
      </c>
      <c r="D33" s="148"/>
      <c r="E33" s="148"/>
      <c r="F33" s="149"/>
      <c r="V33" s="113"/>
    </row>
    <row r="34" spans="1:22">
      <c r="A34" s="158"/>
      <c r="B34" s="114"/>
      <c r="V34" s="113"/>
    </row>
    <row r="35" spans="1:22">
      <c r="A35" s="158"/>
      <c r="B35" s="150" t="s">
        <v>40</v>
      </c>
      <c r="C35" s="151" t="s">
        <v>37</v>
      </c>
      <c r="D35" s="152"/>
      <c r="E35" s="152"/>
      <c r="F35" s="152"/>
      <c r="G35" s="153" t="s">
        <v>38</v>
      </c>
      <c r="H35" s="153"/>
      <c r="I35" s="153"/>
      <c r="J35" s="153"/>
      <c r="K35" s="154" t="s">
        <v>3</v>
      </c>
      <c r="L35" s="154"/>
      <c r="M35" s="154"/>
      <c r="N35" s="154"/>
      <c r="O35" s="155" t="s">
        <v>4</v>
      </c>
      <c r="P35" s="155"/>
      <c r="Q35" s="155"/>
      <c r="R35" s="155"/>
      <c r="S35" s="156" t="s">
        <v>39</v>
      </c>
      <c r="T35" s="156"/>
      <c r="U35" s="156"/>
      <c r="V35" s="157"/>
    </row>
    <row r="36" spans="1:22">
      <c r="A36" s="158"/>
      <c r="B36" s="150"/>
      <c r="C36" s="51">
        <v>2023</v>
      </c>
      <c r="D36" s="25">
        <v>2028</v>
      </c>
      <c r="E36" s="25">
        <v>2033</v>
      </c>
      <c r="F36" s="25">
        <v>2043</v>
      </c>
      <c r="G36" s="46">
        <v>2023</v>
      </c>
      <c r="H36" s="46">
        <v>2028</v>
      </c>
      <c r="I36" s="46">
        <v>2033</v>
      </c>
      <c r="J36" s="46">
        <v>2043</v>
      </c>
      <c r="K36" s="47">
        <v>2023</v>
      </c>
      <c r="L36" s="47">
        <v>2028</v>
      </c>
      <c r="M36" s="47">
        <v>2033</v>
      </c>
      <c r="N36" s="47">
        <v>2043</v>
      </c>
      <c r="O36" s="48">
        <v>2023</v>
      </c>
      <c r="P36" s="48">
        <v>2028</v>
      </c>
      <c r="Q36" s="48">
        <v>2033</v>
      </c>
      <c r="R36" s="48">
        <v>2043</v>
      </c>
      <c r="S36" s="49">
        <v>2023</v>
      </c>
      <c r="T36" s="49">
        <v>2028</v>
      </c>
      <c r="U36" s="49">
        <v>2033</v>
      </c>
      <c r="V36" s="115">
        <v>2043</v>
      </c>
    </row>
    <row r="37" spans="1:22">
      <c r="A37" s="158"/>
      <c r="B37" s="116" t="s">
        <v>11</v>
      </c>
      <c r="C37" s="66">
        <f>'Cenario A.1.3'!B20</f>
        <v>0</v>
      </c>
      <c r="D37" s="66">
        <f>'Cenario A.1.3'!C20</f>
        <v>0</v>
      </c>
      <c r="E37" s="66">
        <f>'Cenario A.1.3'!D20</f>
        <v>0</v>
      </c>
      <c r="F37" s="66">
        <f>'Cenario A.1.3'!E20</f>
        <v>0</v>
      </c>
      <c r="G37" s="66">
        <f>'Cenario A.1.3'!F20</f>
        <v>0</v>
      </c>
      <c r="H37" s="66">
        <f>'Cenario A.1.3'!G20</f>
        <v>0</v>
      </c>
      <c r="I37" s="66">
        <f>'Cenario A.1.3'!H20</f>
        <v>0</v>
      </c>
      <c r="J37" s="66">
        <f>'Cenario A.1.3'!I20</f>
        <v>0</v>
      </c>
      <c r="K37" s="66">
        <f>'Cenario A.1.3'!J20</f>
        <v>0</v>
      </c>
      <c r="L37" s="66">
        <f>'Cenario A.1.3'!K20</f>
        <v>0</v>
      </c>
      <c r="M37" s="66">
        <f>'Cenario A.1.3'!L20</f>
        <v>0</v>
      </c>
      <c r="N37" s="66">
        <f>'Cenario A.1.3'!M20</f>
        <v>0</v>
      </c>
      <c r="O37" s="66">
        <f>'Cenario A.1.3'!N20</f>
        <v>0</v>
      </c>
      <c r="P37" s="66">
        <f>'Cenario A.1.3'!O20</f>
        <v>0</v>
      </c>
      <c r="Q37" s="66">
        <f>'Cenario A.1.3'!P20</f>
        <v>0</v>
      </c>
      <c r="R37" s="66">
        <f>'Cenario A.1.3'!Q20</f>
        <v>0</v>
      </c>
      <c r="S37" s="66">
        <f>'Cenario A.1.3'!R20</f>
        <v>0</v>
      </c>
      <c r="T37" s="66">
        <f>'Cenario A.1.3'!S20</f>
        <v>0</v>
      </c>
      <c r="U37" s="66">
        <f>'Cenario A.1.3'!T20</f>
        <v>0</v>
      </c>
      <c r="V37" s="66">
        <f>'Cenario A.1.3'!U20</f>
        <v>0</v>
      </c>
    </row>
    <row r="38" spans="1:22">
      <c r="A38" s="158"/>
      <c r="B38" s="117" t="s">
        <v>12</v>
      </c>
      <c r="C38" s="66">
        <f>'Cenario A.1.3'!B21</f>
        <v>0</v>
      </c>
      <c r="D38" s="66">
        <f>'Cenario A.1.3'!C21</f>
        <v>0</v>
      </c>
      <c r="E38" s="66">
        <f>'Cenario A.1.3'!D21</f>
        <v>0</v>
      </c>
      <c r="F38" s="66">
        <f>'Cenario A.1.3'!E21</f>
        <v>0</v>
      </c>
      <c r="G38" s="66">
        <f>'Cenario A.1.3'!F21</f>
        <v>0</v>
      </c>
      <c r="H38" s="66">
        <f>'Cenario A.1.3'!G21</f>
        <v>0</v>
      </c>
      <c r="I38" s="66">
        <f>'Cenario A.1.3'!H21</f>
        <v>0</v>
      </c>
      <c r="J38" s="66">
        <f>'Cenario A.1.3'!I21</f>
        <v>0</v>
      </c>
      <c r="K38" s="66">
        <f>'Cenario A.1.3'!J21</f>
        <v>0</v>
      </c>
      <c r="L38" s="66">
        <f>'Cenario A.1.3'!K21</f>
        <v>0</v>
      </c>
      <c r="M38" s="66">
        <f>'Cenario A.1.3'!L21</f>
        <v>0</v>
      </c>
      <c r="N38" s="66">
        <f>'Cenario A.1.3'!M21</f>
        <v>0</v>
      </c>
      <c r="O38" s="66">
        <f>'Cenario A.1.3'!N21</f>
        <v>0</v>
      </c>
      <c r="P38" s="66">
        <f>'Cenario A.1.3'!O21</f>
        <v>0</v>
      </c>
      <c r="Q38" s="66">
        <f>'Cenario A.1.3'!P21</f>
        <v>0</v>
      </c>
      <c r="R38" s="66">
        <f>'Cenario A.1.3'!Q21</f>
        <v>0</v>
      </c>
      <c r="S38" s="66">
        <f>'Cenario A.1.3'!R21</f>
        <v>0</v>
      </c>
      <c r="T38" s="66">
        <f>'Cenario A.1.3'!S21</f>
        <v>0</v>
      </c>
      <c r="U38" s="66">
        <f>'Cenario A.1.3'!T21</f>
        <v>0</v>
      </c>
      <c r="V38" s="66">
        <f>'Cenario A.1.3'!U21</f>
        <v>0</v>
      </c>
    </row>
    <row r="39" spans="1:22">
      <c r="A39" s="158"/>
      <c r="B39" s="117" t="s">
        <v>13</v>
      </c>
      <c r="C39" s="66">
        <f>'Cenario A.1.3'!B22</f>
        <v>0</v>
      </c>
      <c r="D39" s="66">
        <f>'Cenario A.1.3'!C22</f>
        <v>0</v>
      </c>
      <c r="E39" s="66">
        <f>'Cenario A.1.3'!D22</f>
        <v>0</v>
      </c>
      <c r="F39" s="66">
        <f>'Cenario A.1.3'!E22</f>
        <v>0</v>
      </c>
      <c r="G39" s="66">
        <f>'Cenario A.1.3'!F22</f>
        <v>0</v>
      </c>
      <c r="H39" s="66">
        <f>'Cenario A.1.3'!G22</f>
        <v>0</v>
      </c>
      <c r="I39" s="66">
        <f>'Cenario A.1.3'!H22</f>
        <v>0</v>
      </c>
      <c r="J39" s="66">
        <f>'Cenario A.1.3'!I22</f>
        <v>0</v>
      </c>
      <c r="K39" s="66">
        <f>'Cenario A.1.3'!J22</f>
        <v>0</v>
      </c>
      <c r="L39" s="66">
        <f>'Cenario A.1.3'!K22</f>
        <v>0</v>
      </c>
      <c r="M39" s="66">
        <f>'Cenario A.1.3'!L22</f>
        <v>0</v>
      </c>
      <c r="N39" s="66">
        <f>'Cenario A.1.3'!M22</f>
        <v>0</v>
      </c>
      <c r="O39" s="66">
        <f>'Cenario A.1.3'!N22</f>
        <v>0</v>
      </c>
      <c r="P39" s="66">
        <f>'Cenario A.1.3'!O22</f>
        <v>0</v>
      </c>
      <c r="Q39" s="66">
        <f>'Cenario A.1.3'!P22</f>
        <v>0</v>
      </c>
      <c r="R39" s="66">
        <f>'Cenario A.1.3'!Q22</f>
        <v>0</v>
      </c>
      <c r="S39" s="66">
        <f>'Cenario A.1.3'!R22</f>
        <v>0</v>
      </c>
      <c r="T39" s="66">
        <f>'Cenario A.1.3'!S22</f>
        <v>0</v>
      </c>
      <c r="U39" s="66">
        <f>'Cenario A.1.3'!T22</f>
        <v>0</v>
      </c>
      <c r="V39" s="66">
        <f>'Cenario A.1.3'!U22</f>
        <v>0</v>
      </c>
    </row>
    <row r="40" spans="1:22">
      <c r="A40" s="158"/>
      <c r="B40" s="117" t="s">
        <v>14</v>
      </c>
      <c r="C40" s="66">
        <f>'Cenario A.1.3'!B23</f>
        <v>4.7868983272106591E-2</v>
      </c>
      <c r="D40" s="66">
        <f>'Cenario A.1.3'!C23</f>
        <v>4.1106326358355261E-2</v>
      </c>
      <c r="E40" s="66">
        <f>'Cenario A.1.3'!D23</f>
        <v>3.5375495193613729E-2</v>
      </c>
      <c r="F40" s="66">
        <f>'Cenario A.1.3'!E23</f>
        <v>2.8005112798410326E-2</v>
      </c>
      <c r="G40" s="66">
        <f>'Cenario A.1.3'!F23</f>
        <v>0</v>
      </c>
      <c r="H40" s="66">
        <f>'Cenario A.1.3'!G23</f>
        <v>0</v>
      </c>
      <c r="I40" s="66">
        <f>'Cenario A.1.3'!H23</f>
        <v>0</v>
      </c>
      <c r="J40" s="66">
        <f>'Cenario A.1.3'!I23</f>
        <v>0</v>
      </c>
      <c r="K40" s="66">
        <f>'Cenario A.1.3'!J23</f>
        <v>2.5295154439170637E-4</v>
      </c>
      <c r="L40" s="66">
        <f>'Cenario A.1.3'!K23</f>
        <v>2.2182893009896831E-4</v>
      </c>
      <c r="M40" s="66">
        <f>'Cenario A.1.3'!L23</f>
        <v>1.9377274428617424E-4</v>
      </c>
      <c r="N40" s="66">
        <f>'Cenario A.1.3'!M23</f>
        <v>1.6926345500148545E-4</v>
      </c>
      <c r="O40" s="66">
        <f>'Cenario A.1.3'!N23</f>
        <v>0</v>
      </c>
      <c r="P40" s="66">
        <f>'Cenario A.1.3'!O23</f>
        <v>0</v>
      </c>
      <c r="Q40" s="66">
        <f>'Cenario A.1.3'!P23</f>
        <v>0</v>
      </c>
      <c r="R40" s="66">
        <f>'Cenario A.1.3'!Q23</f>
        <v>0</v>
      </c>
      <c r="S40" s="66">
        <f>'Cenario A.1.3'!R23</f>
        <v>2.4189621310576753E-3</v>
      </c>
      <c r="T40" s="66">
        <f>'Cenario A.1.3'!S23</f>
        <v>1.8062879979119145E-3</v>
      </c>
      <c r="U40" s="66">
        <f>'Cenario A.1.3'!T23</f>
        <v>1.1872815528825257E-3</v>
      </c>
      <c r="V40" s="66">
        <f>'Cenario A.1.3'!U23</f>
        <v>7.0409207060232555E-4</v>
      </c>
    </row>
    <row r="41" spans="1:22">
      <c r="A41" s="158"/>
      <c r="B41" s="117" t="s">
        <v>15</v>
      </c>
      <c r="C41" s="66">
        <f>'Cenario A.1.3'!B24</f>
        <v>0</v>
      </c>
      <c r="D41" s="66">
        <f>'Cenario A.1.3'!C24</f>
        <v>0</v>
      </c>
      <c r="E41" s="66">
        <f>'Cenario A.1.3'!D24</f>
        <v>0</v>
      </c>
      <c r="F41" s="66">
        <f>'Cenario A.1.3'!E24</f>
        <v>0</v>
      </c>
      <c r="G41" s="66">
        <f>'Cenario A.1.3'!F24</f>
        <v>0</v>
      </c>
      <c r="H41" s="66">
        <f>'Cenario A.1.3'!G24</f>
        <v>0</v>
      </c>
      <c r="I41" s="66">
        <f>'Cenario A.1.3'!H24</f>
        <v>0</v>
      </c>
      <c r="J41" s="66">
        <f>'Cenario A.1.3'!I24</f>
        <v>0</v>
      </c>
      <c r="K41" s="66">
        <f>'Cenario A.1.3'!J24</f>
        <v>0</v>
      </c>
      <c r="L41" s="66">
        <f>'Cenario A.1.3'!K24</f>
        <v>0</v>
      </c>
      <c r="M41" s="66">
        <f>'Cenario A.1.3'!L24</f>
        <v>0</v>
      </c>
      <c r="N41" s="66">
        <f>'Cenario A.1.3'!M24</f>
        <v>0</v>
      </c>
      <c r="O41" s="66">
        <f>'Cenario A.1.3'!N24</f>
        <v>0</v>
      </c>
      <c r="P41" s="66">
        <f>'Cenario A.1.3'!O24</f>
        <v>0</v>
      </c>
      <c r="Q41" s="66">
        <f>'Cenario A.1.3'!P24</f>
        <v>0</v>
      </c>
      <c r="R41" s="66">
        <f>'Cenario A.1.3'!Q24</f>
        <v>0</v>
      </c>
      <c r="S41" s="66">
        <f>'Cenario A.1.3'!R24</f>
        <v>0</v>
      </c>
      <c r="T41" s="66">
        <f>'Cenario A.1.3'!S24</f>
        <v>0</v>
      </c>
      <c r="U41" s="66">
        <f>'Cenario A.1.3'!T24</f>
        <v>0</v>
      </c>
      <c r="V41" s="66">
        <f>'Cenario A.1.3'!U24</f>
        <v>0</v>
      </c>
    </row>
    <row r="42" spans="1:22">
      <c r="A42" s="158"/>
      <c r="B42" s="118" t="s">
        <v>16</v>
      </c>
      <c r="C42" s="66">
        <f>'Cenario A.1.3'!B25</f>
        <v>0</v>
      </c>
      <c r="D42" s="66">
        <f>'Cenario A.1.3'!C25</f>
        <v>0</v>
      </c>
      <c r="E42" s="66">
        <f>'Cenario A.1.3'!D25</f>
        <v>0</v>
      </c>
      <c r="F42" s="66">
        <f>'Cenario A.1.3'!E25</f>
        <v>0</v>
      </c>
      <c r="G42" s="66">
        <f>'Cenario A.1.3'!F25</f>
        <v>0</v>
      </c>
      <c r="H42" s="66">
        <f>'Cenario A.1.3'!G25</f>
        <v>0</v>
      </c>
      <c r="I42" s="66">
        <f>'Cenario A.1.3'!H25</f>
        <v>0</v>
      </c>
      <c r="J42" s="66">
        <f>'Cenario A.1.3'!I25</f>
        <v>0</v>
      </c>
      <c r="K42" s="66">
        <f>'Cenario A.1.3'!J25</f>
        <v>8.789320209936667E-7</v>
      </c>
      <c r="L42" s="66">
        <f>'Cenario A.1.3'!K25</f>
        <v>7.8586043980975135E-7</v>
      </c>
      <c r="M42" s="66">
        <f>'Cenario A.1.3'!L25</f>
        <v>6.8973933601941104E-7</v>
      </c>
      <c r="N42" s="66">
        <f>'Cenario A.1.3'!M25</f>
        <v>5.8073931243325406E-7</v>
      </c>
      <c r="O42" s="66">
        <f>'Cenario A.1.3'!N25</f>
        <v>0</v>
      </c>
      <c r="P42" s="66">
        <f>'Cenario A.1.3'!O25</f>
        <v>0</v>
      </c>
      <c r="Q42" s="66">
        <f>'Cenario A.1.3'!P25</f>
        <v>0</v>
      </c>
      <c r="R42" s="66">
        <f>'Cenario A.1.3'!Q25</f>
        <v>0</v>
      </c>
      <c r="S42" s="66">
        <f>'Cenario A.1.3'!R25</f>
        <v>0</v>
      </c>
      <c r="T42" s="66">
        <f>'Cenario A.1.3'!S25</f>
        <v>0</v>
      </c>
      <c r="U42" s="66">
        <f>'Cenario A.1.3'!T25</f>
        <v>0</v>
      </c>
      <c r="V42" s="66">
        <f>'Cenario A.1.3'!U25</f>
        <v>0</v>
      </c>
    </row>
    <row r="43" spans="1:22" ht="15" thickBot="1">
      <c r="A43" s="158"/>
      <c r="B43" s="119" t="s">
        <v>17</v>
      </c>
      <c r="C43" s="66">
        <f>'Cenario A.1.3'!B26</f>
        <v>2.6585508055419215E-2</v>
      </c>
      <c r="D43" s="66">
        <f>'Cenario A.1.3'!C26</f>
        <v>2.2829659120116343E-2</v>
      </c>
      <c r="E43" s="66">
        <f>'Cenario A.1.3'!D26</f>
        <v>1.9646866261775812E-2</v>
      </c>
      <c r="F43" s="66">
        <f>'Cenario A.1.3'!E26</f>
        <v>1.5553498340728319E-2</v>
      </c>
      <c r="G43" s="66">
        <f>'Cenario A.1.3'!F26</f>
        <v>0</v>
      </c>
      <c r="H43" s="66">
        <f>'Cenario A.1.3'!G26</f>
        <v>0</v>
      </c>
      <c r="I43" s="66">
        <f>'Cenario A.1.3'!H26</f>
        <v>0</v>
      </c>
      <c r="J43" s="66">
        <f>'Cenario A.1.3'!I26</f>
        <v>0</v>
      </c>
      <c r="K43" s="66">
        <f>'Cenario A.1.3'!J26</f>
        <v>1.1612567164859158E-4</v>
      </c>
      <c r="L43" s="66">
        <f>'Cenario A.1.3'!K26</f>
        <v>1.0184312615983328E-4</v>
      </c>
      <c r="M43" s="66">
        <f>'Cenario A.1.3'!L26</f>
        <v>8.8963498363672496E-5</v>
      </c>
      <c r="N43" s="66">
        <f>'Cenario A.1.3'!M26</f>
        <v>7.7703313089524112E-5</v>
      </c>
      <c r="O43" s="66">
        <f>'Cenario A.1.3'!N26</f>
        <v>0</v>
      </c>
      <c r="P43" s="66">
        <f>'Cenario A.1.3'!O26</f>
        <v>0</v>
      </c>
      <c r="Q43" s="66">
        <f>'Cenario A.1.3'!P26</f>
        <v>0</v>
      </c>
      <c r="R43" s="66">
        <f>'Cenario A.1.3'!Q26</f>
        <v>0</v>
      </c>
      <c r="S43" s="66">
        <f>'Cenario A.1.3'!R26</f>
        <v>2.4189621310576753E-3</v>
      </c>
      <c r="T43" s="66">
        <f>'Cenario A.1.3'!S26</f>
        <v>1.8062879979119145E-3</v>
      </c>
      <c r="U43" s="66">
        <f>'Cenario A.1.3'!T26</f>
        <v>1.1872815528825257E-3</v>
      </c>
      <c r="V43" s="66">
        <f>'Cenario A.1.3'!U26</f>
        <v>7.0409207060232555E-4</v>
      </c>
    </row>
    <row r="44" spans="1:22" ht="15" thickBot="1"/>
    <row r="45" spans="1:22">
      <c r="A45" s="158" t="s">
        <v>116</v>
      </c>
      <c r="B45" s="109" t="s">
        <v>47</v>
      </c>
      <c r="C45" s="144" t="s">
        <v>53</v>
      </c>
      <c r="D45" s="145"/>
      <c r="E45" s="145"/>
      <c r="F45" s="146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1"/>
    </row>
    <row r="46" spans="1:22">
      <c r="A46" s="158"/>
      <c r="B46" s="112" t="s">
        <v>114</v>
      </c>
      <c r="C46" s="147">
        <f>Base_Cenarios!W$5</f>
        <v>6.5949999999999995E-2</v>
      </c>
      <c r="D46" s="148"/>
      <c r="E46" s="148"/>
      <c r="F46" s="149"/>
      <c r="V46" s="113"/>
    </row>
    <row r="47" spans="1:22">
      <c r="A47" s="158"/>
      <c r="B47" s="112" t="s">
        <v>48</v>
      </c>
      <c r="C47" s="147" t="str">
        <f>Base_Cenarios!$I$3</f>
        <v>Processos de outorga vigentes e em análise</v>
      </c>
      <c r="D47" s="148"/>
      <c r="E47" s="148"/>
      <c r="F47" s="149"/>
      <c r="V47" s="113"/>
    </row>
    <row r="48" spans="1:22">
      <c r="A48" s="158"/>
      <c r="B48" s="114"/>
      <c r="V48" s="113"/>
    </row>
    <row r="49" spans="1:22">
      <c r="A49" s="158"/>
      <c r="B49" s="150" t="s">
        <v>40</v>
      </c>
      <c r="C49" s="151" t="s">
        <v>37</v>
      </c>
      <c r="D49" s="152"/>
      <c r="E49" s="152"/>
      <c r="F49" s="152"/>
      <c r="G49" s="153" t="s">
        <v>38</v>
      </c>
      <c r="H49" s="153"/>
      <c r="I49" s="153"/>
      <c r="J49" s="153"/>
      <c r="K49" s="154" t="s">
        <v>3</v>
      </c>
      <c r="L49" s="154"/>
      <c r="M49" s="154"/>
      <c r="N49" s="154"/>
      <c r="O49" s="155" t="s">
        <v>4</v>
      </c>
      <c r="P49" s="155"/>
      <c r="Q49" s="155"/>
      <c r="R49" s="155"/>
      <c r="S49" s="156" t="s">
        <v>39</v>
      </c>
      <c r="T49" s="156"/>
      <c r="U49" s="156"/>
      <c r="V49" s="157"/>
    </row>
    <row r="50" spans="1:22">
      <c r="A50" s="158"/>
      <c r="B50" s="150"/>
      <c r="C50" s="51">
        <v>2023</v>
      </c>
      <c r="D50" s="25">
        <v>2028</v>
      </c>
      <c r="E50" s="25">
        <v>2033</v>
      </c>
      <c r="F50" s="25">
        <v>2043</v>
      </c>
      <c r="G50" s="46">
        <v>2023</v>
      </c>
      <c r="H50" s="46">
        <v>2028</v>
      </c>
      <c r="I50" s="46">
        <v>2033</v>
      </c>
      <c r="J50" s="46">
        <v>2043</v>
      </c>
      <c r="K50" s="47">
        <v>2023</v>
      </c>
      <c r="L50" s="47">
        <v>2028</v>
      </c>
      <c r="M50" s="47">
        <v>2033</v>
      </c>
      <c r="N50" s="47">
        <v>2043</v>
      </c>
      <c r="O50" s="48">
        <v>2023</v>
      </c>
      <c r="P50" s="48">
        <v>2028</v>
      </c>
      <c r="Q50" s="48">
        <v>2033</v>
      </c>
      <c r="R50" s="48">
        <v>2043</v>
      </c>
      <c r="S50" s="49">
        <v>2023</v>
      </c>
      <c r="T50" s="49">
        <v>2028</v>
      </c>
      <c r="U50" s="49">
        <v>2033</v>
      </c>
      <c r="V50" s="115">
        <v>2043</v>
      </c>
    </row>
    <row r="51" spans="1:22">
      <c r="A51" s="158"/>
      <c r="B51" s="116" t="s">
        <v>11</v>
      </c>
      <c r="C51" s="66">
        <f>'Cenario A.2.1'!B20</f>
        <v>0</v>
      </c>
      <c r="D51" s="66">
        <f>'Cenario A.2.1'!C20</f>
        <v>0</v>
      </c>
      <c r="E51" s="66">
        <f>'Cenario A.2.1'!D20</f>
        <v>0</v>
      </c>
      <c r="F51" s="66">
        <f>'Cenario A.2.1'!E20</f>
        <v>0</v>
      </c>
      <c r="G51" s="66">
        <f>'Cenario A.2.1'!F20</f>
        <v>0</v>
      </c>
      <c r="H51" s="66">
        <f>'Cenario A.2.1'!G20</f>
        <v>0</v>
      </c>
      <c r="I51" s="66">
        <f>'Cenario A.2.1'!H20</f>
        <v>0</v>
      </c>
      <c r="J51" s="66">
        <f>'Cenario A.2.1'!I20</f>
        <v>0</v>
      </c>
      <c r="K51" s="66">
        <f>'Cenario A.2.1'!J20</f>
        <v>0</v>
      </c>
      <c r="L51" s="66">
        <f>'Cenario A.2.1'!K20</f>
        <v>0</v>
      </c>
      <c r="M51" s="66">
        <f>'Cenario A.2.1'!L20</f>
        <v>0</v>
      </c>
      <c r="N51" s="66">
        <f>'Cenario A.2.1'!M20</f>
        <v>0</v>
      </c>
      <c r="O51" s="66">
        <f>'Cenario A.2.1'!N20</f>
        <v>0</v>
      </c>
      <c r="P51" s="66">
        <f>'Cenario A.2.1'!O20</f>
        <v>0</v>
      </c>
      <c r="Q51" s="66">
        <f>'Cenario A.2.1'!P20</f>
        <v>0</v>
      </c>
      <c r="R51" s="66">
        <f>'Cenario A.2.1'!Q20</f>
        <v>0</v>
      </c>
      <c r="S51" s="66">
        <f>'Cenario A.2.1'!R20</f>
        <v>0</v>
      </c>
      <c r="T51" s="66">
        <f>'Cenario A.2.1'!S20</f>
        <v>0</v>
      </c>
      <c r="U51" s="66">
        <f>'Cenario A.2.1'!T20</f>
        <v>0</v>
      </c>
      <c r="V51" s="66">
        <f>'Cenario A.2.1'!U20</f>
        <v>0</v>
      </c>
    </row>
    <row r="52" spans="1:22">
      <c r="A52" s="158"/>
      <c r="B52" s="117" t="s">
        <v>12</v>
      </c>
      <c r="C52" s="66">
        <f>'Cenario A.2.1'!B21</f>
        <v>0</v>
      </c>
      <c r="D52" s="66">
        <f>'Cenario A.2.1'!C21</f>
        <v>0</v>
      </c>
      <c r="E52" s="66">
        <f>'Cenario A.2.1'!D21</f>
        <v>0</v>
      </c>
      <c r="F52" s="66">
        <f>'Cenario A.2.1'!E21</f>
        <v>0</v>
      </c>
      <c r="G52" s="66">
        <f>'Cenario A.2.1'!F21</f>
        <v>0</v>
      </c>
      <c r="H52" s="66">
        <f>'Cenario A.2.1'!G21</f>
        <v>0</v>
      </c>
      <c r="I52" s="66">
        <f>'Cenario A.2.1'!H21</f>
        <v>0</v>
      </c>
      <c r="J52" s="66">
        <f>'Cenario A.2.1'!I21</f>
        <v>0</v>
      </c>
      <c r="K52" s="66">
        <f>'Cenario A.2.1'!J21</f>
        <v>0</v>
      </c>
      <c r="L52" s="66">
        <f>'Cenario A.2.1'!K21</f>
        <v>0</v>
      </c>
      <c r="M52" s="66">
        <f>'Cenario A.2.1'!L21</f>
        <v>0</v>
      </c>
      <c r="N52" s="66">
        <f>'Cenario A.2.1'!M21</f>
        <v>0</v>
      </c>
      <c r="O52" s="66">
        <f>'Cenario A.2.1'!N21</f>
        <v>0</v>
      </c>
      <c r="P52" s="66">
        <f>'Cenario A.2.1'!O21</f>
        <v>0</v>
      </c>
      <c r="Q52" s="66">
        <f>'Cenario A.2.1'!P21</f>
        <v>0</v>
      </c>
      <c r="R52" s="66">
        <f>'Cenario A.2.1'!Q21</f>
        <v>0</v>
      </c>
      <c r="S52" s="66">
        <f>'Cenario A.2.1'!R21</f>
        <v>0</v>
      </c>
      <c r="T52" s="66">
        <f>'Cenario A.2.1'!S21</f>
        <v>0</v>
      </c>
      <c r="U52" s="66">
        <f>'Cenario A.2.1'!T21</f>
        <v>0</v>
      </c>
      <c r="V52" s="66">
        <f>'Cenario A.2.1'!U21</f>
        <v>0</v>
      </c>
    </row>
    <row r="53" spans="1:22">
      <c r="A53" s="158"/>
      <c r="B53" s="117" t="s">
        <v>13</v>
      </c>
      <c r="C53" s="66">
        <f>'Cenario A.2.1'!B22</f>
        <v>0</v>
      </c>
      <c r="D53" s="66">
        <f>'Cenario A.2.1'!C22</f>
        <v>0</v>
      </c>
      <c r="E53" s="66">
        <f>'Cenario A.2.1'!D22</f>
        <v>0</v>
      </c>
      <c r="F53" s="66">
        <f>'Cenario A.2.1'!E22</f>
        <v>0</v>
      </c>
      <c r="G53" s="66">
        <f>'Cenario A.2.1'!F22</f>
        <v>0</v>
      </c>
      <c r="H53" s="66">
        <f>'Cenario A.2.1'!G22</f>
        <v>0</v>
      </c>
      <c r="I53" s="66">
        <f>'Cenario A.2.1'!H22</f>
        <v>0</v>
      </c>
      <c r="J53" s="66">
        <f>'Cenario A.2.1'!I22</f>
        <v>0</v>
      </c>
      <c r="K53" s="66">
        <f>'Cenario A.2.1'!J22</f>
        <v>0</v>
      </c>
      <c r="L53" s="66">
        <f>'Cenario A.2.1'!K22</f>
        <v>0</v>
      </c>
      <c r="M53" s="66">
        <f>'Cenario A.2.1'!L22</f>
        <v>0</v>
      </c>
      <c r="N53" s="66">
        <f>'Cenario A.2.1'!M22</f>
        <v>0</v>
      </c>
      <c r="O53" s="66">
        <f>'Cenario A.2.1'!N22</f>
        <v>0</v>
      </c>
      <c r="P53" s="66">
        <f>'Cenario A.2.1'!O22</f>
        <v>0</v>
      </c>
      <c r="Q53" s="66">
        <f>'Cenario A.2.1'!P22</f>
        <v>0</v>
      </c>
      <c r="R53" s="66">
        <f>'Cenario A.2.1'!Q22</f>
        <v>0</v>
      </c>
      <c r="S53" s="66">
        <f>'Cenario A.2.1'!R22</f>
        <v>0</v>
      </c>
      <c r="T53" s="66">
        <f>'Cenario A.2.1'!S22</f>
        <v>0</v>
      </c>
      <c r="U53" s="66">
        <f>'Cenario A.2.1'!T22</f>
        <v>0</v>
      </c>
      <c r="V53" s="66">
        <f>'Cenario A.2.1'!U22</f>
        <v>0</v>
      </c>
    </row>
    <row r="54" spans="1:22">
      <c r="A54" s="158"/>
      <c r="B54" s="117" t="s">
        <v>14</v>
      </c>
      <c r="C54" s="66">
        <f>'Cenario A.2.1'!B23</f>
        <v>2.3127303863737046E-2</v>
      </c>
      <c r="D54" s="66">
        <f>'Cenario A.2.1'!C23</f>
        <v>2.4227888271710896E-2</v>
      </c>
      <c r="E54" s="66">
        <f>'Cenario A.2.1'!D23</f>
        <v>2.4846595880103427E-2</v>
      </c>
      <c r="F54" s="66">
        <f>'Cenario A.2.1'!E23</f>
        <v>2.5852337109999273E-2</v>
      </c>
      <c r="G54" s="66">
        <f>'Cenario A.2.1'!F23</f>
        <v>0</v>
      </c>
      <c r="H54" s="66">
        <f>'Cenario A.2.1'!G23</f>
        <v>0</v>
      </c>
      <c r="I54" s="66">
        <f>'Cenario A.2.1'!H23</f>
        <v>0</v>
      </c>
      <c r="J54" s="66">
        <f>'Cenario A.2.1'!I23</f>
        <v>0</v>
      </c>
      <c r="K54" s="66">
        <f>'Cenario A.2.1'!J23</f>
        <v>1.2180783372818201E-4</v>
      </c>
      <c r="L54" s="66">
        <f>'Cenario A.2.1'!K23</f>
        <v>1.3031432591842148E-4</v>
      </c>
      <c r="M54" s="66">
        <f>'Cenario A.2.1'!L23</f>
        <v>1.3565135602017827E-4</v>
      </c>
      <c r="N54" s="66">
        <f>'Cenario A.2.1'!M23</f>
        <v>1.557373450105104E-4</v>
      </c>
      <c r="O54" s="66">
        <f>'Cenario A.2.1'!N23</f>
        <v>6.9985478676669538E-6</v>
      </c>
      <c r="P54" s="66">
        <f>'Cenario A.2.1'!O23</f>
        <v>8.286113920918951E-6</v>
      </c>
      <c r="Q54" s="66">
        <f>'Cenario A.2.1'!P23</f>
        <v>9.4409567302479184E-6</v>
      </c>
      <c r="R54" s="66">
        <f>'Cenario A.2.1'!Q23</f>
        <v>1.2025406810031129E-5</v>
      </c>
      <c r="S54" s="66">
        <f>'Cenario A.2.1'!R23</f>
        <v>1.5160142518610726E-3</v>
      </c>
      <c r="T54" s="66">
        <f>'Cenario A.2.1'!S23</f>
        <v>1.3810115277148283E-3</v>
      </c>
      <c r="U54" s="66">
        <f>'Cenario A.2.1'!T23</f>
        <v>1.0817365397182079E-3</v>
      </c>
      <c r="V54" s="66">
        <f>'Cenario A.2.1'!U23</f>
        <v>8.4313156534618545E-4</v>
      </c>
    </row>
    <row r="55" spans="1:22">
      <c r="A55" s="158"/>
      <c r="B55" s="117" t="s">
        <v>15</v>
      </c>
      <c r="C55" s="66">
        <f>'Cenario A.2.1'!B24</f>
        <v>1.7296446377723599E-3</v>
      </c>
      <c r="D55" s="66">
        <f>'Cenario A.2.1'!C24</f>
        <v>1.8178370869319444E-3</v>
      </c>
      <c r="E55" s="66">
        <f>'Cenario A.2.1'!D24</f>
        <v>1.8737248776026596E-3</v>
      </c>
      <c r="F55" s="66">
        <f>'Cenario A.2.1'!E24</f>
        <v>1.9366056905149832E-3</v>
      </c>
      <c r="G55" s="66">
        <f>'Cenario A.2.1'!F24</f>
        <v>0.19853115691285397</v>
      </c>
      <c r="H55" s="66">
        <f>'Cenario A.2.1'!G24</f>
        <v>0.22291028499365689</v>
      </c>
      <c r="I55" s="66">
        <f>'Cenario A.2.1'!H24</f>
        <v>0.24352669578227687</v>
      </c>
      <c r="J55" s="66">
        <f>'Cenario A.2.1'!I24</f>
        <v>0.29241089950541055</v>
      </c>
      <c r="K55" s="66">
        <f>'Cenario A.2.1'!J24</f>
        <v>0</v>
      </c>
      <c r="L55" s="66">
        <f>'Cenario A.2.1'!K24</f>
        <v>0</v>
      </c>
      <c r="M55" s="66">
        <f>'Cenario A.2.1'!L24</f>
        <v>0</v>
      </c>
      <c r="N55" s="66">
        <f>'Cenario A.2.1'!M24</f>
        <v>0</v>
      </c>
      <c r="O55" s="66">
        <f>'Cenario A.2.1'!N24</f>
        <v>4.1997216147540749E-6</v>
      </c>
      <c r="P55" s="66">
        <f>'Cenario A.2.1'!O24</f>
        <v>4.9845496949991994E-6</v>
      </c>
      <c r="Q55" s="66">
        <f>'Cenario A.2.1'!P24</f>
        <v>5.6476441039631048E-6</v>
      </c>
      <c r="R55" s="66">
        <f>'Cenario A.2.1'!Q24</f>
        <v>7.1720280544184085E-6</v>
      </c>
      <c r="S55" s="66">
        <f>'Cenario A.2.1'!R24</f>
        <v>0</v>
      </c>
      <c r="T55" s="66">
        <f>'Cenario A.2.1'!S24</f>
        <v>0</v>
      </c>
      <c r="U55" s="66">
        <f>'Cenario A.2.1'!T24</f>
        <v>0</v>
      </c>
      <c r="V55" s="66">
        <f>'Cenario A.2.1'!U24</f>
        <v>0</v>
      </c>
    </row>
    <row r="56" spans="1:22">
      <c r="A56" s="158"/>
      <c r="B56" s="118" t="s">
        <v>16</v>
      </c>
      <c r="C56" s="66">
        <f>'Cenario A.2.1'!B25</f>
        <v>1.1582333877670963E-3</v>
      </c>
      <c r="D56" s="66">
        <f>'Cenario A.2.1'!C25</f>
        <v>1.2384492473338942E-3</v>
      </c>
      <c r="E56" s="66">
        <f>'Cenario A.2.1'!D25</f>
        <v>1.2950968485009717E-3</v>
      </c>
      <c r="F56" s="66">
        <f>'Cenario A.2.1'!E25</f>
        <v>1.4118187333465077E-3</v>
      </c>
      <c r="G56" s="66">
        <f>'Cenario A.2.1'!F25</f>
        <v>0</v>
      </c>
      <c r="H56" s="66">
        <f>'Cenario A.2.1'!G25</f>
        <v>0</v>
      </c>
      <c r="I56" s="66">
        <f>'Cenario A.2.1'!H25</f>
        <v>0</v>
      </c>
      <c r="J56" s="66">
        <f>'Cenario A.2.1'!I25</f>
        <v>0</v>
      </c>
      <c r="K56" s="66">
        <f>'Cenario A.2.1'!J25</f>
        <v>9.5719404141586819E-7</v>
      </c>
      <c r="L56" s="66">
        <f>'Cenario A.2.1'!K25</f>
        <v>1.0440618322678317E-6</v>
      </c>
      <c r="M56" s="66">
        <f>'Cenario A.2.1'!L25</f>
        <v>1.0920015616768229E-6</v>
      </c>
      <c r="N56" s="66">
        <f>'Cenario A.2.1'!M25</f>
        <v>1.2084191710523754E-6</v>
      </c>
      <c r="O56" s="66">
        <f>'Cenario A.2.1'!N25</f>
        <v>5.0285622308177222E-5</v>
      </c>
      <c r="P56" s="66">
        <f>'Cenario A.2.1'!O25</f>
        <v>5.9380524231704376E-5</v>
      </c>
      <c r="Q56" s="66">
        <f>'Cenario A.2.1'!P25</f>
        <v>6.7702428025051271E-5</v>
      </c>
      <c r="R56" s="66">
        <f>'Cenario A.2.1'!Q25</f>
        <v>8.5485051266404369E-5</v>
      </c>
      <c r="S56" s="66">
        <f>'Cenario A.2.1'!R25</f>
        <v>0</v>
      </c>
      <c r="T56" s="66">
        <f>'Cenario A.2.1'!S25</f>
        <v>0</v>
      </c>
      <c r="U56" s="66">
        <f>'Cenario A.2.1'!T25</f>
        <v>0</v>
      </c>
      <c r="V56" s="66">
        <f>'Cenario A.2.1'!U25</f>
        <v>0</v>
      </c>
    </row>
    <row r="57" spans="1:22" ht="15" thickBot="1">
      <c r="A57" s="158"/>
      <c r="B57" s="119" t="s">
        <v>17</v>
      </c>
      <c r="C57" s="66">
        <f>'Cenario A.2.1'!B26</f>
        <v>1.3242556921315853E-2</v>
      </c>
      <c r="D57" s="66">
        <f>'Cenario A.2.1'!C26</f>
        <v>1.3880913523833588E-2</v>
      </c>
      <c r="E57" s="66">
        <f>'Cenario A.2.1'!D26</f>
        <v>1.4243586253793915E-2</v>
      </c>
      <c r="F57" s="66">
        <f>'Cenario A.2.1'!E26</f>
        <v>1.4840659527443205E-2</v>
      </c>
      <c r="G57" s="66">
        <f>'Cenario A.2.1'!F26</f>
        <v>0.17934765405709963</v>
      </c>
      <c r="H57" s="66">
        <f>'Cenario A.2.1'!G26</f>
        <v>0.20137109610639378</v>
      </c>
      <c r="I57" s="66">
        <f>'Cenario A.2.1'!H26</f>
        <v>0.21999540156812797</v>
      </c>
      <c r="J57" s="66">
        <f>'Cenario A.2.1'!I26</f>
        <v>0.26415606327243563</v>
      </c>
      <c r="K57" s="66">
        <f>'Cenario A.2.1'!J26</f>
        <v>5.6107914235842768E-5</v>
      </c>
      <c r="L57" s="66">
        <f>'Cenario A.2.1'!K26</f>
        <v>6.003328120042796E-5</v>
      </c>
      <c r="M57" s="66">
        <f>'Cenario A.2.1'!L26</f>
        <v>6.2493771761585939E-5</v>
      </c>
      <c r="N57" s="66">
        <f>'Cenario A.2.1'!M26</f>
        <v>7.1731321819216886E-5</v>
      </c>
      <c r="O57" s="66">
        <f>'Cenario A.2.1'!N26</f>
        <v>6.6805991050945362E-6</v>
      </c>
      <c r="P57" s="66">
        <f>'Cenario A.2.1'!O26</f>
        <v>7.9072819554205988E-6</v>
      </c>
      <c r="Q57" s="66">
        <f>'Cenario A.2.1'!P26</f>
        <v>8.9964134970148113E-6</v>
      </c>
      <c r="R57" s="66">
        <f>'Cenario A.2.1'!Q26</f>
        <v>1.1408796681055981E-5</v>
      </c>
      <c r="S57" s="66">
        <f>'Cenario A.2.1'!R26</f>
        <v>1.5160142518610726E-3</v>
      </c>
      <c r="T57" s="66">
        <f>'Cenario A.2.1'!S26</f>
        <v>1.3810115277148283E-3</v>
      </c>
      <c r="U57" s="66">
        <f>'Cenario A.2.1'!T26</f>
        <v>1.0817365397182079E-3</v>
      </c>
      <c r="V57" s="66">
        <f>'Cenario A.2.1'!U26</f>
        <v>8.4313156534618545E-4</v>
      </c>
    </row>
    <row r="58" spans="1:22" ht="15" thickBot="1">
      <c r="A58" s="158"/>
    </row>
    <row r="59" spans="1:22">
      <c r="A59" s="158"/>
      <c r="B59" s="109" t="s">
        <v>47</v>
      </c>
      <c r="C59" s="144" t="s">
        <v>54</v>
      </c>
      <c r="D59" s="145"/>
      <c r="E59" s="145"/>
      <c r="F59" s="146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1"/>
    </row>
    <row r="60" spans="1:22">
      <c r="A60" s="158"/>
      <c r="B60" s="112" t="s">
        <v>114</v>
      </c>
      <c r="C60" s="147">
        <f>Base_Cenarios!$W$6</f>
        <v>8.405E-2</v>
      </c>
      <c r="D60" s="148"/>
      <c r="E60" s="148"/>
      <c r="F60" s="149"/>
      <c r="V60" s="113"/>
    </row>
    <row r="61" spans="1:22">
      <c r="A61" s="158"/>
      <c r="B61" s="112" t="s">
        <v>48</v>
      </c>
      <c r="C61" s="147" t="str">
        <f>Base_Cenarios!$I$3</f>
        <v>Processos de outorga vigentes e em análise</v>
      </c>
      <c r="D61" s="148"/>
      <c r="E61" s="148"/>
      <c r="F61" s="149"/>
      <c r="V61" s="113"/>
    </row>
    <row r="62" spans="1:22">
      <c r="A62" s="158"/>
      <c r="B62" s="114"/>
      <c r="V62" s="113"/>
    </row>
    <row r="63" spans="1:22">
      <c r="A63" s="158"/>
      <c r="B63" s="150" t="s">
        <v>40</v>
      </c>
      <c r="C63" s="151" t="s">
        <v>37</v>
      </c>
      <c r="D63" s="152"/>
      <c r="E63" s="152"/>
      <c r="F63" s="152"/>
      <c r="G63" s="153" t="s">
        <v>38</v>
      </c>
      <c r="H63" s="153"/>
      <c r="I63" s="153"/>
      <c r="J63" s="153"/>
      <c r="K63" s="154" t="s">
        <v>3</v>
      </c>
      <c r="L63" s="154"/>
      <c r="M63" s="154"/>
      <c r="N63" s="154"/>
      <c r="O63" s="155" t="s">
        <v>4</v>
      </c>
      <c r="P63" s="155"/>
      <c r="Q63" s="155"/>
      <c r="R63" s="155"/>
      <c r="S63" s="156" t="s">
        <v>39</v>
      </c>
      <c r="T63" s="156"/>
      <c r="U63" s="156"/>
      <c r="V63" s="157"/>
    </row>
    <row r="64" spans="1:22">
      <c r="A64" s="158"/>
      <c r="B64" s="150"/>
      <c r="C64" s="51">
        <v>2023</v>
      </c>
      <c r="D64" s="25">
        <v>2028</v>
      </c>
      <c r="E64" s="25">
        <v>2033</v>
      </c>
      <c r="F64" s="25">
        <v>2043</v>
      </c>
      <c r="G64" s="46">
        <v>2023</v>
      </c>
      <c r="H64" s="46">
        <v>2028</v>
      </c>
      <c r="I64" s="46">
        <v>2033</v>
      </c>
      <c r="J64" s="46">
        <v>2043</v>
      </c>
      <c r="K64" s="47">
        <v>2023</v>
      </c>
      <c r="L64" s="47">
        <v>2028</v>
      </c>
      <c r="M64" s="47">
        <v>2033</v>
      </c>
      <c r="N64" s="47">
        <v>2043</v>
      </c>
      <c r="O64" s="48">
        <v>2023</v>
      </c>
      <c r="P64" s="48">
        <v>2028</v>
      </c>
      <c r="Q64" s="48">
        <v>2033</v>
      </c>
      <c r="R64" s="48">
        <v>2043</v>
      </c>
      <c r="S64" s="49">
        <v>2023</v>
      </c>
      <c r="T64" s="49">
        <v>2028</v>
      </c>
      <c r="U64" s="49">
        <v>2033</v>
      </c>
      <c r="V64" s="115">
        <v>2043</v>
      </c>
    </row>
    <row r="65" spans="1:22">
      <c r="A65" s="158"/>
      <c r="B65" s="116" t="s">
        <v>11</v>
      </c>
      <c r="C65" s="66">
        <f>'Cenario A.2.2'!B20</f>
        <v>0</v>
      </c>
      <c r="D65" s="66">
        <f>'Cenario A.2.2'!C20</f>
        <v>0</v>
      </c>
      <c r="E65" s="66">
        <f>'Cenario A.2.2'!D20</f>
        <v>0</v>
      </c>
      <c r="F65" s="66">
        <f>'Cenario A.2.2'!E20</f>
        <v>0</v>
      </c>
      <c r="G65" s="66">
        <f>'Cenario A.2.2'!F20</f>
        <v>0</v>
      </c>
      <c r="H65" s="66">
        <f>'Cenario A.2.2'!G20</f>
        <v>0</v>
      </c>
      <c r="I65" s="66">
        <f>'Cenario A.2.2'!H20</f>
        <v>0</v>
      </c>
      <c r="J65" s="66">
        <f>'Cenario A.2.2'!I20</f>
        <v>0</v>
      </c>
      <c r="K65" s="66">
        <f>'Cenario A.2.2'!J20</f>
        <v>0</v>
      </c>
      <c r="L65" s="66">
        <f>'Cenario A.2.2'!K20</f>
        <v>0</v>
      </c>
      <c r="M65" s="66">
        <f>'Cenario A.2.2'!L20</f>
        <v>0</v>
      </c>
      <c r="N65" s="66">
        <f>'Cenario A.2.2'!M20</f>
        <v>0</v>
      </c>
      <c r="O65" s="66">
        <f>'Cenario A.2.2'!N20</f>
        <v>0</v>
      </c>
      <c r="P65" s="66">
        <f>'Cenario A.2.2'!O20</f>
        <v>0</v>
      </c>
      <c r="Q65" s="66">
        <f>'Cenario A.2.2'!P20</f>
        <v>0</v>
      </c>
      <c r="R65" s="66">
        <f>'Cenario A.2.2'!Q20</f>
        <v>0</v>
      </c>
      <c r="S65" s="66">
        <f>'Cenario A.2.2'!R20</f>
        <v>0</v>
      </c>
      <c r="T65" s="66">
        <f>'Cenario A.2.2'!S20</f>
        <v>0</v>
      </c>
      <c r="U65" s="66">
        <f>'Cenario A.2.2'!T20</f>
        <v>0</v>
      </c>
      <c r="V65" s="66">
        <f>'Cenario A.2.2'!U20</f>
        <v>0</v>
      </c>
    </row>
    <row r="66" spans="1:22">
      <c r="A66" s="158"/>
      <c r="B66" s="117" t="s">
        <v>12</v>
      </c>
      <c r="C66" s="66">
        <f>'Cenario A.2.2'!B21</f>
        <v>0</v>
      </c>
      <c r="D66" s="66">
        <f>'Cenario A.2.2'!C21</f>
        <v>0</v>
      </c>
      <c r="E66" s="66">
        <f>'Cenario A.2.2'!D21</f>
        <v>0</v>
      </c>
      <c r="F66" s="66">
        <f>'Cenario A.2.2'!E21</f>
        <v>0</v>
      </c>
      <c r="G66" s="66">
        <f>'Cenario A.2.2'!F21</f>
        <v>0</v>
      </c>
      <c r="H66" s="66">
        <f>'Cenario A.2.2'!G21</f>
        <v>0</v>
      </c>
      <c r="I66" s="66">
        <f>'Cenario A.2.2'!H21</f>
        <v>0</v>
      </c>
      <c r="J66" s="66">
        <f>'Cenario A.2.2'!I21</f>
        <v>0</v>
      </c>
      <c r="K66" s="66">
        <f>'Cenario A.2.2'!J21</f>
        <v>0</v>
      </c>
      <c r="L66" s="66">
        <f>'Cenario A.2.2'!K21</f>
        <v>0</v>
      </c>
      <c r="M66" s="66">
        <f>'Cenario A.2.2'!L21</f>
        <v>0</v>
      </c>
      <c r="N66" s="66">
        <f>'Cenario A.2.2'!M21</f>
        <v>0</v>
      </c>
      <c r="O66" s="66">
        <f>'Cenario A.2.2'!N21</f>
        <v>0</v>
      </c>
      <c r="P66" s="66">
        <f>'Cenario A.2.2'!O21</f>
        <v>0</v>
      </c>
      <c r="Q66" s="66">
        <f>'Cenario A.2.2'!P21</f>
        <v>0</v>
      </c>
      <c r="R66" s="66">
        <f>'Cenario A.2.2'!Q21</f>
        <v>0</v>
      </c>
      <c r="S66" s="66">
        <f>'Cenario A.2.2'!R21</f>
        <v>0</v>
      </c>
      <c r="T66" s="66">
        <f>'Cenario A.2.2'!S21</f>
        <v>0</v>
      </c>
      <c r="U66" s="66">
        <f>'Cenario A.2.2'!T21</f>
        <v>0</v>
      </c>
      <c r="V66" s="66">
        <f>'Cenario A.2.2'!U21</f>
        <v>0</v>
      </c>
    </row>
    <row r="67" spans="1:22">
      <c r="A67" s="158"/>
      <c r="B67" s="117" t="s">
        <v>13</v>
      </c>
      <c r="C67" s="66">
        <f>'Cenario A.2.2'!B22</f>
        <v>0</v>
      </c>
      <c r="D67" s="66">
        <f>'Cenario A.2.2'!C22</f>
        <v>0</v>
      </c>
      <c r="E67" s="66">
        <f>'Cenario A.2.2'!D22</f>
        <v>0</v>
      </c>
      <c r="F67" s="66">
        <f>'Cenario A.2.2'!E22</f>
        <v>0</v>
      </c>
      <c r="G67" s="66">
        <f>'Cenario A.2.2'!F22</f>
        <v>0</v>
      </c>
      <c r="H67" s="66">
        <f>'Cenario A.2.2'!G22</f>
        <v>0</v>
      </c>
      <c r="I67" s="66">
        <f>'Cenario A.2.2'!H22</f>
        <v>0</v>
      </c>
      <c r="J67" s="66">
        <f>'Cenario A.2.2'!I22</f>
        <v>0</v>
      </c>
      <c r="K67" s="66">
        <f>'Cenario A.2.2'!J22</f>
        <v>0</v>
      </c>
      <c r="L67" s="66">
        <f>'Cenario A.2.2'!K22</f>
        <v>0</v>
      </c>
      <c r="M67" s="66">
        <f>'Cenario A.2.2'!L22</f>
        <v>0</v>
      </c>
      <c r="N67" s="66">
        <f>'Cenario A.2.2'!M22</f>
        <v>0</v>
      </c>
      <c r="O67" s="66">
        <f>'Cenario A.2.2'!N22</f>
        <v>0</v>
      </c>
      <c r="P67" s="66">
        <f>'Cenario A.2.2'!O22</f>
        <v>0</v>
      </c>
      <c r="Q67" s="66">
        <f>'Cenario A.2.2'!P22</f>
        <v>0</v>
      </c>
      <c r="R67" s="66">
        <f>'Cenario A.2.2'!Q22</f>
        <v>0</v>
      </c>
      <c r="S67" s="66">
        <f>'Cenario A.2.2'!R22</f>
        <v>0</v>
      </c>
      <c r="T67" s="66">
        <f>'Cenario A.2.2'!S22</f>
        <v>0</v>
      </c>
      <c r="U67" s="66">
        <f>'Cenario A.2.2'!T22</f>
        <v>0</v>
      </c>
      <c r="V67" s="66">
        <f>'Cenario A.2.2'!U22</f>
        <v>0</v>
      </c>
    </row>
    <row r="68" spans="1:22">
      <c r="A68" s="158"/>
      <c r="B68" s="117" t="s">
        <v>14</v>
      </c>
      <c r="C68" s="66">
        <f>'Cenario A.2.2'!B23</f>
        <v>2.9474600299425304E-2</v>
      </c>
      <c r="D68" s="66">
        <f>'Cenario A.2.2'!C23</f>
        <v>2.655850117503885E-2</v>
      </c>
      <c r="E68" s="66">
        <f>'Cenario A.2.2'!D23</f>
        <v>2.3805794313475258E-2</v>
      </c>
      <c r="F68" s="66">
        <f>'Cenario A.2.2'!E23</f>
        <v>1.9525404860929154E-2</v>
      </c>
      <c r="G68" s="66">
        <f>'Cenario A.2.2'!F23</f>
        <v>0</v>
      </c>
      <c r="H68" s="66">
        <f>'Cenario A.2.2'!G23</f>
        <v>0</v>
      </c>
      <c r="I68" s="66">
        <f>'Cenario A.2.2'!H23</f>
        <v>0</v>
      </c>
      <c r="J68" s="66">
        <f>'Cenario A.2.2'!I23</f>
        <v>0</v>
      </c>
      <c r="K68" s="66">
        <f>'Cenario A.2.2'!J23</f>
        <v>1.5523803525176191E-4</v>
      </c>
      <c r="L68" s="66">
        <f>'Cenario A.2.2'!K23</f>
        <v>1.4284997269324091E-4</v>
      </c>
      <c r="M68" s="66">
        <f>'Cenario A.2.2'!L23</f>
        <v>1.2996904265450329E-4</v>
      </c>
      <c r="N68" s="66">
        <f>'Cenario A.2.2'!M23</f>
        <v>1.1762320367237798E-4</v>
      </c>
      <c r="O68" s="66">
        <f>'Cenario A.2.2'!N23</f>
        <v>8.9193017176255885E-6</v>
      </c>
      <c r="P68" s="66">
        <f>'Cenario A.2.2'!O23</f>
        <v>9.0832004769556126E-6</v>
      </c>
      <c r="Q68" s="66">
        <f>'Cenario A.2.2'!P23</f>
        <v>9.0454835393638792E-6</v>
      </c>
      <c r="R68" s="66">
        <f>'Cenario A.2.2'!Q23</f>
        <v>9.0823872357913439E-6</v>
      </c>
      <c r="S68" s="66">
        <f>'Cenario A.2.2'!R23</f>
        <v>1.9320848804992138E-3</v>
      </c>
      <c r="T68" s="66">
        <f>'Cenario A.2.2'!S23</f>
        <v>1.5138585695222218E-3</v>
      </c>
      <c r="U68" s="66">
        <f>'Cenario A.2.2'!T23</f>
        <v>1.0364235684504127E-3</v>
      </c>
      <c r="V68" s="66">
        <f>'Cenario A.2.2'!U23</f>
        <v>6.3678904906612043E-4</v>
      </c>
    </row>
    <row r="69" spans="1:22">
      <c r="A69" s="158"/>
      <c r="B69" s="117" t="s">
        <v>15</v>
      </c>
      <c r="C69" s="66">
        <f>'Cenario A.2.2'!B24</f>
        <v>2.2043461987076097E-3</v>
      </c>
      <c r="D69" s="66">
        <f>'Cenario A.2.2'!C24</f>
        <v>1.9927047651810037E-3</v>
      </c>
      <c r="E69" s="66">
        <f>'Cenario A.2.2'!D24</f>
        <v>1.7952362267850772E-3</v>
      </c>
      <c r="F69" s="66">
        <f>'Cenario A.2.2'!E24</f>
        <v>1.4626534538209636E-3</v>
      </c>
      <c r="G69" s="66">
        <f>'Cenario A.2.2'!F24</f>
        <v>0.25301810065997543</v>
      </c>
      <c r="H69" s="66">
        <f>'Cenario A.2.2'!G24</f>
        <v>0.24435324282243848</v>
      </c>
      <c r="I69" s="66">
        <f>'Cenario A.2.2'!H24</f>
        <v>0.23332558140391077</v>
      </c>
      <c r="J69" s="66">
        <f>'Cenario A.2.2'!I24</f>
        <v>0.22084816449276792</v>
      </c>
      <c r="K69" s="66">
        <f>'Cenario A.2.2'!J24</f>
        <v>0</v>
      </c>
      <c r="L69" s="66">
        <f>'Cenario A.2.2'!K24</f>
        <v>0</v>
      </c>
      <c r="M69" s="66">
        <f>'Cenario A.2.2'!L24</f>
        <v>0</v>
      </c>
      <c r="N69" s="66">
        <f>'Cenario A.2.2'!M24</f>
        <v>0</v>
      </c>
      <c r="O69" s="66">
        <f>'Cenario A.2.2'!N24</f>
        <v>5.352336644732071E-6</v>
      </c>
      <c r="P69" s="66">
        <f>'Cenario A.2.2'!O24</f>
        <v>5.4640407553079484E-6</v>
      </c>
      <c r="Q69" s="66">
        <f>'Cenario A.2.2'!P24</f>
        <v>5.4110693691572736E-6</v>
      </c>
      <c r="R69" s="66">
        <f>'Cenario A.2.2'!Q24</f>
        <v>5.4167927193823201E-6</v>
      </c>
      <c r="S69" s="66">
        <f>'Cenario A.2.2'!R24</f>
        <v>0</v>
      </c>
      <c r="T69" s="66">
        <f>'Cenario A.2.2'!S24</f>
        <v>0</v>
      </c>
      <c r="U69" s="66">
        <f>'Cenario A.2.2'!T24</f>
        <v>0</v>
      </c>
      <c r="V69" s="66">
        <f>'Cenario A.2.2'!U24</f>
        <v>0</v>
      </c>
    </row>
    <row r="70" spans="1:22">
      <c r="A70" s="158"/>
      <c r="B70" s="118" t="s">
        <v>16</v>
      </c>
      <c r="C70" s="66">
        <f>'Cenario A.2.2'!B25</f>
        <v>1.4761109361914246E-3</v>
      </c>
      <c r="D70" s="66">
        <f>'Cenario A.2.2'!C25</f>
        <v>1.357582444729531E-3</v>
      </c>
      <c r="E70" s="66">
        <f>'Cenario A.2.2'!D25</f>
        <v>1.2408464056894309E-3</v>
      </c>
      <c r="F70" s="66">
        <f>'Cenario A.2.2'!E25</f>
        <v>1.066299431325786E-3</v>
      </c>
      <c r="G70" s="66">
        <f>'Cenario A.2.2'!F25</f>
        <v>0</v>
      </c>
      <c r="H70" s="66">
        <f>'Cenario A.2.2'!G25</f>
        <v>0</v>
      </c>
      <c r="I70" s="66">
        <f>'Cenario A.2.2'!H25</f>
        <v>0</v>
      </c>
      <c r="J70" s="66">
        <f>'Cenario A.2.2'!I25</f>
        <v>0</v>
      </c>
      <c r="K70" s="66">
        <f>'Cenario A.2.2'!J25</f>
        <v>1.2198962726460005E-6</v>
      </c>
      <c r="L70" s="66">
        <f>'Cenario A.2.2'!K25</f>
        <v>1.1444958424822846E-6</v>
      </c>
      <c r="M70" s="66">
        <f>'Cenario A.2.2'!L25</f>
        <v>1.0462585978664858E-6</v>
      </c>
      <c r="N70" s="66">
        <f>'Cenario A.2.2'!M25</f>
        <v>9.1267855034196898E-7</v>
      </c>
      <c r="O70" s="66">
        <f>'Cenario A.2.2'!N25</f>
        <v>6.4086528506479082E-5</v>
      </c>
      <c r="P70" s="66">
        <f>'Cenario A.2.2'!O25</f>
        <v>6.5092661188451842E-5</v>
      </c>
      <c r="Q70" s="66">
        <f>'Cenario A.2.2'!P25</f>
        <v>6.4866434173296692E-5</v>
      </c>
      <c r="R70" s="66">
        <f>'Cenario A.2.2'!Q25</f>
        <v>6.4563997770562744E-5</v>
      </c>
      <c r="S70" s="66">
        <f>'Cenario A.2.2'!R25</f>
        <v>0</v>
      </c>
      <c r="T70" s="66">
        <f>'Cenario A.2.2'!S25</f>
        <v>0</v>
      </c>
      <c r="U70" s="66">
        <f>'Cenario A.2.2'!T25</f>
        <v>0</v>
      </c>
      <c r="V70" s="66">
        <f>'Cenario A.2.2'!U25</f>
        <v>0</v>
      </c>
    </row>
    <row r="71" spans="1:22" ht="15" thickBot="1">
      <c r="A71" s="158"/>
      <c r="B71" s="119" t="s">
        <v>17</v>
      </c>
      <c r="C71" s="66">
        <f>'Cenario A.2.2'!B26</f>
        <v>1.6876981186301706E-2</v>
      </c>
      <c r="D71" s="66">
        <f>'Cenario A.2.2'!C26</f>
        <v>1.5216194411949616E-2</v>
      </c>
      <c r="E71" s="66">
        <f>'Cenario A.2.2'!D26</f>
        <v>1.3646935229287841E-2</v>
      </c>
      <c r="F71" s="66">
        <f>'Cenario A.2.2'!E26</f>
        <v>1.1208653377974703E-2</v>
      </c>
      <c r="G71" s="66">
        <f>'Cenario A.2.2'!F26</f>
        <v>0.22856967890067059</v>
      </c>
      <c r="H71" s="66">
        <f>'Cenario A.2.2'!G26</f>
        <v>0.22074208171106338</v>
      </c>
      <c r="I71" s="66">
        <f>'Cenario A.2.2'!H26</f>
        <v>0.21077999195193764</v>
      </c>
      <c r="J71" s="66">
        <f>'Cenario A.2.2'!I26</f>
        <v>0.19950823246338473</v>
      </c>
      <c r="K71" s="66">
        <f>'Cenario A.2.2'!J26</f>
        <v>7.1506750440069518E-5</v>
      </c>
      <c r="L71" s="66">
        <f>'Cenario A.2.2'!K26</f>
        <v>6.5808210415294798E-5</v>
      </c>
      <c r="M71" s="66">
        <f>'Cenario A.2.2'!L26</f>
        <v>5.9875963838608167E-5</v>
      </c>
      <c r="N71" s="66">
        <f>'Cenario A.2.2'!M26</f>
        <v>5.41762662992696E-5</v>
      </c>
      <c r="O71" s="66">
        <f>'Cenario A.2.2'!N26</f>
        <v>8.5140918086913698E-6</v>
      </c>
      <c r="P71" s="66">
        <f>'Cenario A.2.2'!O26</f>
        <v>8.6679265955510183E-6</v>
      </c>
      <c r="Q71" s="66">
        <f>'Cenario A.2.2'!P26</f>
        <v>8.6195618225676961E-6</v>
      </c>
      <c r="R71" s="66">
        <f>'Cenario A.2.2'!Q26</f>
        <v>8.6166822452381805E-6</v>
      </c>
      <c r="S71" s="66">
        <f>'Cenario A.2.2'!R26</f>
        <v>1.9320848804992138E-3</v>
      </c>
      <c r="T71" s="66">
        <f>'Cenario A.2.2'!S26</f>
        <v>1.5138585695222218E-3</v>
      </c>
      <c r="U71" s="66">
        <f>'Cenario A.2.2'!T26</f>
        <v>1.0364235684504127E-3</v>
      </c>
      <c r="V71" s="66">
        <f>'Cenario A.2.2'!U26</f>
        <v>6.3678904906612043E-4</v>
      </c>
    </row>
    <row r="72" spans="1:22" ht="15" thickBot="1">
      <c r="A72" s="158"/>
    </row>
    <row r="73" spans="1:22">
      <c r="A73" s="158"/>
      <c r="B73" s="109" t="s">
        <v>47</v>
      </c>
      <c r="C73" s="144" t="s">
        <v>55</v>
      </c>
      <c r="D73" s="145"/>
      <c r="E73" s="145"/>
      <c r="F73" s="146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1"/>
    </row>
    <row r="74" spans="1:22">
      <c r="A74" s="158"/>
      <c r="B74" s="112" t="s">
        <v>114</v>
      </c>
      <c r="C74" s="147">
        <f>Base_Cenarios!$W$7</f>
        <v>0.15</v>
      </c>
      <c r="D74" s="148"/>
      <c r="E74" s="148"/>
      <c r="F74" s="149"/>
      <c r="V74" s="113"/>
    </row>
    <row r="75" spans="1:22">
      <c r="A75" s="158"/>
      <c r="B75" s="112" t="s">
        <v>48</v>
      </c>
      <c r="C75" s="147" t="str">
        <f>Base_Cenarios!$I$3</f>
        <v>Processos de outorga vigentes e em análise</v>
      </c>
      <c r="D75" s="148"/>
      <c r="E75" s="148"/>
      <c r="F75" s="149"/>
      <c r="V75" s="113"/>
    </row>
    <row r="76" spans="1:22">
      <c r="A76" s="158"/>
      <c r="B76" s="114"/>
      <c r="V76" s="113"/>
    </row>
    <row r="77" spans="1:22">
      <c r="A77" s="158"/>
      <c r="B77" s="150" t="s">
        <v>40</v>
      </c>
      <c r="C77" s="151" t="s">
        <v>37</v>
      </c>
      <c r="D77" s="152"/>
      <c r="E77" s="152"/>
      <c r="F77" s="152"/>
      <c r="G77" s="153" t="s">
        <v>38</v>
      </c>
      <c r="H77" s="153"/>
      <c r="I77" s="153"/>
      <c r="J77" s="153"/>
      <c r="K77" s="154" t="s">
        <v>3</v>
      </c>
      <c r="L77" s="154"/>
      <c r="M77" s="154"/>
      <c r="N77" s="154"/>
      <c r="O77" s="155" t="s">
        <v>4</v>
      </c>
      <c r="P77" s="155"/>
      <c r="Q77" s="155"/>
      <c r="R77" s="155"/>
      <c r="S77" s="156" t="s">
        <v>39</v>
      </c>
      <c r="T77" s="156"/>
      <c r="U77" s="156"/>
      <c r="V77" s="157"/>
    </row>
    <row r="78" spans="1:22">
      <c r="A78" s="158"/>
      <c r="B78" s="150"/>
      <c r="C78" s="51">
        <v>2023</v>
      </c>
      <c r="D78" s="25">
        <v>2028</v>
      </c>
      <c r="E78" s="25">
        <v>2033</v>
      </c>
      <c r="F78" s="25">
        <v>2043</v>
      </c>
      <c r="G78" s="46">
        <v>2023</v>
      </c>
      <c r="H78" s="46">
        <v>2028</v>
      </c>
      <c r="I78" s="46">
        <v>2033</v>
      </c>
      <c r="J78" s="46">
        <v>2043</v>
      </c>
      <c r="K78" s="47">
        <v>2023</v>
      </c>
      <c r="L78" s="47">
        <v>2028</v>
      </c>
      <c r="M78" s="47">
        <v>2033</v>
      </c>
      <c r="N78" s="47">
        <v>2043</v>
      </c>
      <c r="O78" s="48">
        <v>2023</v>
      </c>
      <c r="P78" s="48">
        <v>2028</v>
      </c>
      <c r="Q78" s="48">
        <v>2033</v>
      </c>
      <c r="R78" s="48">
        <v>2043</v>
      </c>
      <c r="S78" s="49">
        <v>2023</v>
      </c>
      <c r="T78" s="49">
        <v>2028</v>
      </c>
      <c r="U78" s="49">
        <v>2033</v>
      </c>
      <c r="V78" s="115">
        <v>2043</v>
      </c>
    </row>
    <row r="79" spans="1:22">
      <c r="A79" s="158"/>
      <c r="B79" s="116" t="s">
        <v>11</v>
      </c>
      <c r="C79" s="66">
        <f>'Cenario A.2.3'!B20</f>
        <v>0</v>
      </c>
      <c r="D79" s="66">
        <f>'Cenario A.2.3'!C20</f>
        <v>0</v>
      </c>
      <c r="E79" s="66">
        <f>'Cenario A.2.3'!D20</f>
        <v>0</v>
      </c>
      <c r="F79" s="66">
        <f>'Cenario A.2.3'!E20</f>
        <v>0</v>
      </c>
      <c r="G79" s="66">
        <f>'Cenario A.2.3'!F20</f>
        <v>0</v>
      </c>
      <c r="H79" s="66">
        <f>'Cenario A.2.3'!G20</f>
        <v>0</v>
      </c>
      <c r="I79" s="66">
        <f>'Cenario A.2.3'!H20</f>
        <v>0</v>
      </c>
      <c r="J79" s="66">
        <f>'Cenario A.2.3'!I20</f>
        <v>0</v>
      </c>
      <c r="K79" s="66">
        <f>'Cenario A.2.3'!J20</f>
        <v>0</v>
      </c>
      <c r="L79" s="66">
        <f>'Cenario A.2.3'!K20</f>
        <v>0</v>
      </c>
      <c r="M79" s="66">
        <f>'Cenario A.2.3'!L20</f>
        <v>0</v>
      </c>
      <c r="N79" s="66">
        <f>'Cenario A.2.3'!M20</f>
        <v>0</v>
      </c>
      <c r="O79" s="66">
        <f>'Cenario A.2.3'!N20</f>
        <v>0</v>
      </c>
      <c r="P79" s="66">
        <f>'Cenario A.2.3'!O20</f>
        <v>0</v>
      </c>
      <c r="Q79" s="66">
        <f>'Cenario A.2.3'!P20</f>
        <v>0</v>
      </c>
      <c r="R79" s="66">
        <f>'Cenario A.2.3'!Q20</f>
        <v>0</v>
      </c>
      <c r="S79" s="66">
        <f>'Cenario A.2.3'!R20</f>
        <v>0</v>
      </c>
      <c r="T79" s="66">
        <f>'Cenario A.2.3'!S20</f>
        <v>0</v>
      </c>
      <c r="U79" s="66">
        <f>'Cenario A.2.3'!T20</f>
        <v>0</v>
      </c>
      <c r="V79" s="66">
        <f>'Cenario A.2.3'!U20</f>
        <v>0</v>
      </c>
    </row>
    <row r="80" spans="1:22">
      <c r="A80" s="158"/>
      <c r="B80" s="117" t="s">
        <v>12</v>
      </c>
      <c r="C80" s="66">
        <f>'Cenario A.2.3'!B21</f>
        <v>0</v>
      </c>
      <c r="D80" s="66">
        <f>'Cenario A.2.3'!C21</f>
        <v>0</v>
      </c>
      <c r="E80" s="66">
        <f>'Cenario A.2.3'!D21</f>
        <v>0</v>
      </c>
      <c r="F80" s="66">
        <f>'Cenario A.2.3'!E21</f>
        <v>0</v>
      </c>
      <c r="G80" s="66">
        <f>'Cenario A.2.3'!F21</f>
        <v>0</v>
      </c>
      <c r="H80" s="66">
        <f>'Cenario A.2.3'!G21</f>
        <v>0</v>
      </c>
      <c r="I80" s="66">
        <f>'Cenario A.2.3'!H21</f>
        <v>0</v>
      </c>
      <c r="J80" s="66">
        <f>'Cenario A.2.3'!I21</f>
        <v>0</v>
      </c>
      <c r="K80" s="66">
        <f>'Cenario A.2.3'!J21</f>
        <v>0</v>
      </c>
      <c r="L80" s="66">
        <f>'Cenario A.2.3'!K21</f>
        <v>0</v>
      </c>
      <c r="M80" s="66">
        <f>'Cenario A.2.3'!L21</f>
        <v>0</v>
      </c>
      <c r="N80" s="66">
        <f>'Cenario A.2.3'!M21</f>
        <v>0</v>
      </c>
      <c r="O80" s="66">
        <f>'Cenario A.2.3'!N21</f>
        <v>0</v>
      </c>
      <c r="P80" s="66">
        <f>'Cenario A.2.3'!O21</f>
        <v>0</v>
      </c>
      <c r="Q80" s="66">
        <f>'Cenario A.2.3'!P21</f>
        <v>0</v>
      </c>
      <c r="R80" s="66">
        <f>'Cenario A.2.3'!Q21</f>
        <v>0</v>
      </c>
      <c r="S80" s="66">
        <f>'Cenario A.2.3'!R21</f>
        <v>0</v>
      </c>
      <c r="T80" s="66">
        <f>'Cenario A.2.3'!S21</f>
        <v>0</v>
      </c>
      <c r="U80" s="66">
        <f>'Cenario A.2.3'!T21</f>
        <v>0</v>
      </c>
      <c r="V80" s="66">
        <f>'Cenario A.2.3'!U21</f>
        <v>0</v>
      </c>
    </row>
    <row r="81" spans="1:22">
      <c r="A81" s="158"/>
      <c r="B81" s="117" t="s">
        <v>13</v>
      </c>
      <c r="C81" s="66">
        <f>'Cenario A.2.3'!B22</f>
        <v>0</v>
      </c>
      <c r="D81" s="66">
        <f>'Cenario A.2.3'!C22</f>
        <v>0</v>
      </c>
      <c r="E81" s="66">
        <f>'Cenario A.2.3'!D22</f>
        <v>0</v>
      </c>
      <c r="F81" s="66">
        <f>'Cenario A.2.3'!E22</f>
        <v>0</v>
      </c>
      <c r="G81" s="66">
        <f>'Cenario A.2.3'!F22</f>
        <v>0</v>
      </c>
      <c r="H81" s="66">
        <f>'Cenario A.2.3'!G22</f>
        <v>0</v>
      </c>
      <c r="I81" s="66">
        <f>'Cenario A.2.3'!H22</f>
        <v>0</v>
      </c>
      <c r="J81" s="66">
        <f>'Cenario A.2.3'!I22</f>
        <v>0</v>
      </c>
      <c r="K81" s="66">
        <f>'Cenario A.2.3'!J22</f>
        <v>0</v>
      </c>
      <c r="L81" s="66">
        <f>'Cenario A.2.3'!K22</f>
        <v>0</v>
      </c>
      <c r="M81" s="66">
        <f>'Cenario A.2.3'!L22</f>
        <v>0</v>
      </c>
      <c r="N81" s="66">
        <f>'Cenario A.2.3'!M22</f>
        <v>0</v>
      </c>
      <c r="O81" s="66">
        <f>'Cenario A.2.3'!N22</f>
        <v>0</v>
      </c>
      <c r="P81" s="66">
        <f>'Cenario A.2.3'!O22</f>
        <v>0</v>
      </c>
      <c r="Q81" s="66">
        <f>'Cenario A.2.3'!P22</f>
        <v>0</v>
      </c>
      <c r="R81" s="66">
        <f>'Cenario A.2.3'!Q22</f>
        <v>0</v>
      </c>
      <c r="S81" s="66">
        <f>'Cenario A.2.3'!R22</f>
        <v>0</v>
      </c>
      <c r="T81" s="66">
        <f>'Cenario A.2.3'!S22</f>
        <v>0</v>
      </c>
      <c r="U81" s="66">
        <f>'Cenario A.2.3'!T22</f>
        <v>0</v>
      </c>
      <c r="V81" s="66">
        <f>'Cenario A.2.3'!U22</f>
        <v>0</v>
      </c>
    </row>
    <row r="82" spans="1:22">
      <c r="A82" s="158"/>
      <c r="B82" s="117" t="s">
        <v>14</v>
      </c>
      <c r="C82" s="66">
        <f>'Cenario A.2.3'!B23</f>
        <v>5.2601904163162343E-2</v>
      </c>
      <c r="D82" s="66">
        <f>'Cenario A.2.3'!C23</f>
        <v>4.5170607182330527E-2</v>
      </c>
      <c r="E82" s="66">
        <f>'Cenario A.2.3'!D23</f>
        <v>3.8873155030706166E-2</v>
      </c>
      <c r="F82" s="66">
        <f>'Cenario A.2.3'!E23</f>
        <v>3.0774045296235158E-2</v>
      </c>
      <c r="G82" s="66">
        <f>'Cenario A.2.3'!F23</f>
        <v>0</v>
      </c>
      <c r="H82" s="66">
        <f>'Cenario A.2.3'!G23</f>
        <v>0</v>
      </c>
      <c r="I82" s="66">
        <f>'Cenario A.2.3'!H23</f>
        <v>0</v>
      </c>
      <c r="J82" s="66">
        <f>'Cenario A.2.3'!I23</f>
        <v>0</v>
      </c>
      <c r="K82" s="66">
        <f>'Cenario A.2.3'!J23</f>
        <v>2.7704586897994395E-4</v>
      </c>
      <c r="L82" s="66">
        <f>'Cenario A.2.3'!K23</f>
        <v>2.4295874078156021E-4</v>
      </c>
      <c r="M82" s="66">
        <f>'Cenario A.2.3'!L23</f>
        <v>2.1223012674024126E-4</v>
      </c>
      <c r="N82" s="66">
        <f>'Cenario A.2.3'!M23</f>
        <v>1.8538626079632546E-4</v>
      </c>
      <c r="O82" s="66">
        <f>'Cenario A.2.3'!N23</f>
        <v>1.5917849585292542E-5</v>
      </c>
      <c r="P82" s="66">
        <f>'Cenario A.2.3'!O23</f>
        <v>1.5448676037808035E-5</v>
      </c>
      <c r="Q82" s="66">
        <f>'Cenario A.2.3'!P23</f>
        <v>1.4770625979673979E-5</v>
      </c>
      <c r="R82" s="66">
        <f>'Cenario A.2.3'!Q23</f>
        <v>1.4314775964081612E-5</v>
      </c>
      <c r="S82" s="66">
        <f>'Cenario A.2.3'!R23</f>
        <v>3.4480991323602864E-3</v>
      </c>
      <c r="T82" s="66">
        <f>'Cenario A.2.3'!S23</f>
        <v>2.5747654328385893E-3</v>
      </c>
      <c r="U82" s="66">
        <f>'Cenario A.2.3'!T23</f>
        <v>1.6924053666650808E-3</v>
      </c>
      <c r="V82" s="66">
        <f>'Cenario A.2.3'!U23</f>
        <v>1.0036450040183578E-3</v>
      </c>
    </row>
    <row r="83" spans="1:22">
      <c r="A83" s="158"/>
      <c r="B83" s="117" t="s">
        <v>15</v>
      </c>
      <c r="C83" s="66">
        <f>'Cenario A.2.3'!B24</f>
        <v>3.9339908364799695E-3</v>
      </c>
      <c r="D83" s="66">
        <f>'Cenario A.2.3'!C24</f>
        <v>3.3891853905877508E-3</v>
      </c>
      <c r="E83" s="66">
        <f>'Cenario A.2.3'!D24</f>
        <v>2.931492024236035E-3</v>
      </c>
      <c r="F83" s="66">
        <f>'Cenario A.2.3'!E24</f>
        <v>2.3052922057790895E-3</v>
      </c>
      <c r="G83" s="66">
        <f>'Cenario A.2.3'!F24</f>
        <v>0.45154925757282943</v>
      </c>
      <c r="H83" s="66">
        <f>'Cenario A.2.3'!G24</f>
        <v>0.41559515247173384</v>
      </c>
      <c r="I83" s="66">
        <f>'Cenario A.2.3'!H24</f>
        <v>0.38100394295223111</v>
      </c>
      <c r="J83" s="66">
        <f>'Cenario A.2.3'!I24</f>
        <v>0.34807941070100878</v>
      </c>
      <c r="K83" s="66">
        <f>'Cenario A.2.3'!J24</f>
        <v>0</v>
      </c>
      <c r="L83" s="66">
        <f>'Cenario A.2.3'!K24</f>
        <v>0</v>
      </c>
      <c r="M83" s="66">
        <f>'Cenario A.2.3'!L24</f>
        <v>0</v>
      </c>
      <c r="N83" s="66">
        <f>'Cenario A.2.3'!M24</f>
        <v>0</v>
      </c>
      <c r="O83" s="66">
        <f>'Cenario A.2.3'!N24</f>
        <v>9.552058259486146E-6</v>
      </c>
      <c r="P83" s="66">
        <f>'Cenario A.2.3'!O24</f>
        <v>9.2932216678789603E-6</v>
      </c>
      <c r="Q83" s="66">
        <f>'Cenario A.2.3'!P24</f>
        <v>8.8358882589391376E-6</v>
      </c>
      <c r="R83" s="66">
        <f>'Cenario A.2.3'!Q24</f>
        <v>8.5374221786382855E-6</v>
      </c>
      <c r="S83" s="66">
        <f>'Cenario A.2.3'!R24</f>
        <v>0</v>
      </c>
      <c r="T83" s="66">
        <f>'Cenario A.2.3'!S24</f>
        <v>0</v>
      </c>
      <c r="U83" s="66">
        <f>'Cenario A.2.3'!T24</f>
        <v>0</v>
      </c>
      <c r="V83" s="66">
        <f>'Cenario A.2.3'!U24</f>
        <v>0</v>
      </c>
    </row>
    <row r="84" spans="1:22">
      <c r="A84" s="158"/>
      <c r="B84" s="118" t="s">
        <v>16</v>
      </c>
      <c r="C84" s="66">
        <f>'Cenario A.2.3'!B25</f>
        <v>2.6343443239585209E-3</v>
      </c>
      <c r="D84" s="66">
        <f>'Cenario A.2.3'!C25</f>
        <v>2.3089715388811237E-3</v>
      </c>
      <c r="E84" s="66">
        <f>'Cenario A.2.3'!D25</f>
        <v>2.0262132009750255E-3</v>
      </c>
      <c r="F84" s="66">
        <f>'Cenario A.2.3'!E25</f>
        <v>1.6805975206502324E-3</v>
      </c>
      <c r="G84" s="66">
        <f>'Cenario A.2.3'!F25</f>
        <v>0</v>
      </c>
      <c r="H84" s="66">
        <f>'Cenario A.2.3'!G25</f>
        <v>0</v>
      </c>
      <c r="I84" s="66">
        <f>'Cenario A.2.3'!H25</f>
        <v>0</v>
      </c>
      <c r="J84" s="66">
        <f>'Cenario A.2.3'!I25</f>
        <v>0</v>
      </c>
      <c r="K84" s="66">
        <f>'Cenario A.2.3'!J25</f>
        <v>2.1770903140618691E-6</v>
      </c>
      <c r="L84" s="66">
        <f>'Cenario A.2.3'!K25</f>
        <v>1.9465545808423083E-6</v>
      </c>
      <c r="M84" s="66">
        <f>'Cenario A.2.3'!L25</f>
        <v>1.7084652644440916E-6</v>
      </c>
      <c r="N84" s="66">
        <f>'Cenario A.2.3'!M25</f>
        <v>1.4384752198059892E-6</v>
      </c>
      <c r="O84" s="66">
        <f>'Cenario A.2.3'!N25</f>
        <v>1.143721508146563E-4</v>
      </c>
      <c r="P84" s="66">
        <f>'Cenario A.2.3'!O25</f>
        <v>1.1070937360574863E-4</v>
      </c>
      <c r="Q84" s="66">
        <f>'Cenario A.2.3'!P25</f>
        <v>1.0592223551559164E-4</v>
      </c>
      <c r="R84" s="66">
        <f>'Cenario A.2.3'!Q25</f>
        <v>1.0175949774404695E-4</v>
      </c>
      <c r="S84" s="66">
        <f>'Cenario A.2.3'!R25</f>
        <v>0</v>
      </c>
      <c r="T84" s="66">
        <f>'Cenario A.2.3'!S25</f>
        <v>0</v>
      </c>
      <c r="U84" s="66">
        <f>'Cenario A.2.3'!T25</f>
        <v>0</v>
      </c>
      <c r="V84" s="66">
        <f>'Cenario A.2.3'!U25</f>
        <v>0</v>
      </c>
    </row>
    <row r="85" spans="1:22" ht="15" thickBot="1">
      <c r="A85" s="158"/>
      <c r="B85" s="119" t="s">
        <v>17</v>
      </c>
      <c r="C85" s="66">
        <f>'Cenario A.2.3'!B26</f>
        <v>3.0119538107617555E-2</v>
      </c>
      <c r="D85" s="66">
        <f>'Cenario A.2.3'!C26</f>
        <v>2.5879650966076913E-2</v>
      </c>
      <c r="E85" s="66">
        <f>'Cenario A.2.3'!D26</f>
        <v>2.228446662507803E-2</v>
      </c>
      <c r="F85" s="66">
        <f>'Cenario A.2.3'!E26</f>
        <v>1.7665989986912784E-2</v>
      </c>
      <c r="G85" s="66">
        <f>'Cenario A.2.3'!F26</f>
        <v>0.40791733295777027</v>
      </c>
      <c r="H85" s="66">
        <f>'Cenario A.2.3'!G26</f>
        <v>0.37543737110254172</v>
      </c>
      <c r="I85" s="66">
        <f>'Cenario A.2.3'!H26</f>
        <v>0.34418861209267188</v>
      </c>
      <c r="J85" s="66">
        <f>'Cenario A.2.3'!I26</f>
        <v>0.31444548405168621</v>
      </c>
      <c r="K85" s="66">
        <f>'Cenario A.2.3'!J26</f>
        <v>1.2761466467591231E-4</v>
      </c>
      <c r="L85" s="66">
        <f>'Cenario A.2.3'!K26</f>
        <v>1.1192637726240533E-4</v>
      </c>
      <c r="M85" s="66">
        <f>'Cenario A.2.3'!L26</f>
        <v>9.7773155319318741E-5</v>
      </c>
      <c r="N85" s="66">
        <f>'Cenario A.2.3'!M26</f>
        <v>8.5387365073836573E-5</v>
      </c>
      <c r="O85" s="66">
        <f>'Cenario A.2.3'!N26</f>
        <v>1.5194690913785908E-5</v>
      </c>
      <c r="P85" s="66">
        <f>'Cenario A.2.3'!O26</f>
        <v>1.4742379652843413E-5</v>
      </c>
      <c r="Q85" s="66">
        <f>'Cenario A.2.3'!P26</f>
        <v>1.4075126358449809E-5</v>
      </c>
      <c r="R85" s="66">
        <f>'Cenario A.2.3'!Q26</f>
        <v>1.3580777023929346E-5</v>
      </c>
      <c r="S85" s="66">
        <f>'Cenario A.2.3'!R26</f>
        <v>3.4480991323602864E-3</v>
      </c>
      <c r="T85" s="66">
        <f>'Cenario A.2.3'!S26</f>
        <v>2.5747654328385893E-3</v>
      </c>
      <c r="U85" s="66">
        <f>'Cenario A.2.3'!T26</f>
        <v>1.6924053666650808E-3</v>
      </c>
      <c r="V85" s="66">
        <f>'Cenario A.2.3'!U26</f>
        <v>1.0036450040183578E-3</v>
      </c>
    </row>
    <row r="86" spans="1:22" ht="15" thickBot="1"/>
    <row r="87" spans="1:22">
      <c r="A87" s="158" t="s">
        <v>117</v>
      </c>
      <c r="B87" s="109" t="s">
        <v>47</v>
      </c>
      <c r="C87" s="144" t="s">
        <v>56</v>
      </c>
      <c r="D87" s="145"/>
      <c r="E87" s="145"/>
      <c r="F87" s="146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1"/>
    </row>
    <row r="88" spans="1:22">
      <c r="A88" s="158"/>
      <c r="B88" s="112" t="s">
        <v>114</v>
      </c>
      <c r="C88" s="147">
        <f>Base_Cenarios!W$5</f>
        <v>6.5949999999999995E-2</v>
      </c>
      <c r="D88" s="148"/>
      <c r="E88" s="148"/>
      <c r="F88" s="149"/>
      <c r="V88" s="113"/>
    </row>
    <row r="89" spans="1:22">
      <c r="A89" s="158"/>
      <c r="B89" s="112" t="s">
        <v>48</v>
      </c>
      <c r="C89" s="147" t="str">
        <f>Base_Cenarios!$P$3</f>
        <v>Maiores demandas hídricas</v>
      </c>
      <c r="D89" s="148"/>
      <c r="E89" s="148"/>
      <c r="F89" s="149"/>
      <c r="V89" s="113"/>
    </row>
    <row r="90" spans="1:22">
      <c r="A90" s="158"/>
      <c r="B90" s="114"/>
      <c r="V90" s="113"/>
    </row>
    <row r="91" spans="1:22">
      <c r="A91" s="158"/>
      <c r="B91" s="150" t="s">
        <v>40</v>
      </c>
      <c r="C91" s="151" t="s">
        <v>37</v>
      </c>
      <c r="D91" s="152"/>
      <c r="E91" s="152"/>
      <c r="F91" s="152"/>
      <c r="G91" s="153" t="s">
        <v>38</v>
      </c>
      <c r="H91" s="153"/>
      <c r="I91" s="153"/>
      <c r="J91" s="153"/>
      <c r="K91" s="154" t="s">
        <v>3</v>
      </c>
      <c r="L91" s="154"/>
      <c r="M91" s="154"/>
      <c r="N91" s="154"/>
      <c r="O91" s="155" t="s">
        <v>4</v>
      </c>
      <c r="P91" s="155"/>
      <c r="Q91" s="155"/>
      <c r="R91" s="155"/>
      <c r="S91" s="156" t="s">
        <v>39</v>
      </c>
      <c r="T91" s="156"/>
      <c r="U91" s="156"/>
      <c r="V91" s="157"/>
    </row>
    <row r="92" spans="1:22">
      <c r="A92" s="158"/>
      <c r="B92" s="150"/>
      <c r="C92" s="51">
        <v>2023</v>
      </c>
      <c r="D92" s="25">
        <v>2028</v>
      </c>
      <c r="E92" s="25">
        <v>2033</v>
      </c>
      <c r="F92" s="25">
        <v>2043</v>
      </c>
      <c r="G92" s="46">
        <v>2023</v>
      </c>
      <c r="H92" s="46">
        <v>2028</v>
      </c>
      <c r="I92" s="46">
        <v>2033</v>
      </c>
      <c r="J92" s="46">
        <v>2043</v>
      </c>
      <c r="K92" s="47">
        <v>2023</v>
      </c>
      <c r="L92" s="47">
        <v>2028</v>
      </c>
      <c r="M92" s="47">
        <v>2033</v>
      </c>
      <c r="N92" s="47">
        <v>2043</v>
      </c>
      <c r="O92" s="48">
        <v>2023</v>
      </c>
      <c r="P92" s="48">
        <v>2028</v>
      </c>
      <c r="Q92" s="48">
        <v>2033</v>
      </c>
      <c r="R92" s="48">
        <v>2043</v>
      </c>
      <c r="S92" s="49">
        <v>2023</v>
      </c>
      <c r="T92" s="49">
        <v>2028</v>
      </c>
      <c r="U92" s="49">
        <v>2033</v>
      </c>
      <c r="V92" s="115">
        <v>2043</v>
      </c>
    </row>
    <row r="93" spans="1:22">
      <c r="A93" s="158"/>
      <c r="B93" s="116" t="s">
        <v>11</v>
      </c>
      <c r="C93" s="66">
        <f>'Cenario A.3.1'!B20</f>
        <v>0</v>
      </c>
      <c r="D93" s="66">
        <f>'Cenario A.3.1'!C20</f>
        <v>0</v>
      </c>
      <c r="E93" s="66">
        <f>'Cenario A.3.1'!D20</f>
        <v>0</v>
      </c>
      <c r="F93" s="66">
        <f>'Cenario A.3.1'!E20</f>
        <v>0</v>
      </c>
      <c r="G93" s="66">
        <f>'Cenario A.3.1'!F20</f>
        <v>0</v>
      </c>
      <c r="H93" s="66">
        <f>'Cenario A.3.1'!G20</f>
        <v>0</v>
      </c>
      <c r="I93" s="66">
        <f>'Cenario A.3.1'!H20</f>
        <v>0</v>
      </c>
      <c r="J93" s="66">
        <f>'Cenario A.3.1'!I20</f>
        <v>0</v>
      </c>
      <c r="K93" s="66">
        <f>'Cenario A.3.1'!J20</f>
        <v>0</v>
      </c>
      <c r="L93" s="66">
        <f>'Cenario A.3.1'!K20</f>
        <v>0</v>
      </c>
      <c r="M93" s="66">
        <f>'Cenario A.3.1'!L20</f>
        <v>0</v>
      </c>
      <c r="N93" s="66">
        <f>'Cenario A.3.1'!M20</f>
        <v>0</v>
      </c>
      <c r="O93" s="66">
        <f>'Cenario A.3.1'!N20</f>
        <v>1.9722721269741284E-4</v>
      </c>
      <c r="P93" s="66">
        <f>'Cenario A.3.1'!O20</f>
        <v>2.3296131323845604E-4</v>
      </c>
      <c r="Q93" s="66">
        <f>'Cenario A.3.1'!P20</f>
        <v>2.6521812484867893E-4</v>
      </c>
      <c r="R93" s="66">
        <f>'Cenario A.3.1'!Q20</f>
        <v>3.3478906111343321E-4</v>
      </c>
      <c r="S93" s="66">
        <f>'Cenario A.3.1'!R20</f>
        <v>0</v>
      </c>
      <c r="T93" s="66">
        <f>'Cenario A.3.1'!S20</f>
        <v>0</v>
      </c>
      <c r="U93" s="66">
        <f>'Cenario A.3.1'!T20</f>
        <v>0</v>
      </c>
      <c r="V93" s="66">
        <f>'Cenario A.3.1'!U20</f>
        <v>0</v>
      </c>
    </row>
    <row r="94" spans="1:22">
      <c r="A94" s="158"/>
      <c r="B94" s="117" t="s">
        <v>12</v>
      </c>
      <c r="C94" s="66">
        <f>'Cenario A.3.1'!B21</f>
        <v>0</v>
      </c>
      <c r="D94" s="66">
        <f>'Cenario A.3.1'!C21</f>
        <v>0</v>
      </c>
      <c r="E94" s="66">
        <f>'Cenario A.3.1'!D21</f>
        <v>0</v>
      </c>
      <c r="F94" s="66">
        <f>'Cenario A.3.1'!E21</f>
        <v>0</v>
      </c>
      <c r="G94" s="66">
        <f>'Cenario A.3.1'!F21</f>
        <v>0</v>
      </c>
      <c r="H94" s="66">
        <f>'Cenario A.3.1'!G21</f>
        <v>0</v>
      </c>
      <c r="I94" s="66">
        <f>'Cenario A.3.1'!H21</f>
        <v>0</v>
      </c>
      <c r="J94" s="66">
        <f>'Cenario A.3.1'!I21</f>
        <v>0</v>
      </c>
      <c r="K94" s="66">
        <f>'Cenario A.3.1'!J21</f>
        <v>0</v>
      </c>
      <c r="L94" s="66">
        <f>'Cenario A.3.1'!K21</f>
        <v>0</v>
      </c>
      <c r="M94" s="66">
        <f>'Cenario A.3.1'!L21</f>
        <v>0</v>
      </c>
      <c r="N94" s="66">
        <f>'Cenario A.3.1'!M21</f>
        <v>0</v>
      </c>
      <c r="O94" s="66">
        <f>'Cenario A.3.1'!N21</f>
        <v>1.9517870689003561E-4</v>
      </c>
      <c r="P94" s="66">
        <f>'Cenario A.3.1'!O21</f>
        <v>2.3017611437531441E-4</v>
      </c>
      <c r="Q94" s="66">
        <f>'Cenario A.3.1'!P21</f>
        <v>2.6221175598173358E-4</v>
      </c>
      <c r="R94" s="66">
        <f>'Cenario A.3.1'!Q21</f>
        <v>3.2986459059857951E-4</v>
      </c>
      <c r="S94" s="66">
        <f>'Cenario A.3.1'!R21</f>
        <v>0</v>
      </c>
      <c r="T94" s="66">
        <f>'Cenario A.3.1'!S21</f>
        <v>0</v>
      </c>
      <c r="U94" s="66">
        <f>'Cenario A.3.1'!T21</f>
        <v>0</v>
      </c>
      <c r="V94" s="66">
        <f>'Cenario A.3.1'!U21</f>
        <v>0</v>
      </c>
    </row>
    <row r="95" spans="1:22">
      <c r="A95" s="158"/>
      <c r="B95" s="117" t="s">
        <v>13</v>
      </c>
      <c r="C95" s="66">
        <f>'Cenario A.3.1'!B22</f>
        <v>0</v>
      </c>
      <c r="D95" s="66">
        <f>'Cenario A.3.1'!C22</f>
        <v>0</v>
      </c>
      <c r="E95" s="66">
        <f>'Cenario A.3.1'!D22</f>
        <v>0</v>
      </c>
      <c r="F95" s="66">
        <f>'Cenario A.3.1'!E22</f>
        <v>0</v>
      </c>
      <c r="G95" s="66">
        <f>'Cenario A.3.1'!F22</f>
        <v>0</v>
      </c>
      <c r="H95" s="66">
        <f>'Cenario A.3.1'!G22</f>
        <v>0</v>
      </c>
      <c r="I95" s="66">
        <f>'Cenario A.3.1'!H22</f>
        <v>0</v>
      </c>
      <c r="J95" s="66">
        <f>'Cenario A.3.1'!I22</f>
        <v>0</v>
      </c>
      <c r="K95" s="66">
        <f>'Cenario A.3.1'!J22</f>
        <v>0</v>
      </c>
      <c r="L95" s="66">
        <f>'Cenario A.3.1'!K22</f>
        <v>0</v>
      </c>
      <c r="M95" s="66">
        <f>'Cenario A.3.1'!L22</f>
        <v>0</v>
      </c>
      <c r="N95" s="66">
        <f>'Cenario A.3.1'!M22</f>
        <v>0</v>
      </c>
      <c r="O95" s="66">
        <f>'Cenario A.3.1'!N22</f>
        <v>9.8772809843093289E-4</v>
      </c>
      <c r="P95" s="66">
        <f>'Cenario A.3.1'!O22</f>
        <v>1.1684299446162178E-3</v>
      </c>
      <c r="Q95" s="66">
        <f>'Cenario A.3.1'!P22</f>
        <v>1.3299915704856028E-3</v>
      </c>
      <c r="R95" s="66">
        <f>'Cenario A.3.1'!Q22</f>
        <v>1.6801352883860439E-3</v>
      </c>
      <c r="S95" s="66">
        <f>'Cenario A.3.1'!R22</f>
        <v>0</v>
      </c>
      <c r="T95" s="66">
        <f>'Cenario A.3.1'!S22</f>
        <v>0</v>
      </c>
      <c r="U95" s="66">
        <f>'Cenario A.3.1'!T22</f>
        <v>0</v>
      </c>
      <c r="V95" s="66">
        <f>'Cenario A.3.1'!U22</f>
        <v>0</v>
      </c>
    </row>
    <row r="96" spans="1:22">
      <c r="A96" s="158"/>
      <c r="B96" s="117" t="s">
        <v>14</v>
      </c>
      <c r="C96" s="66">
        <f>'Cenario A.3.1'!B23</f>
        <v>2.3127303863737046E-2</v>
      </c>
      <c r="D96" s="66">
        <f>'Cenario A.3.1'!C23</f>
        <v>2.4227888271710896E-2</v>
      </c>
      <c r="E96" s="66">
        <f>'Cenario A.3.1'!D23</f>
        <v>2.4846595880103427E-2</v>
      </c>
      <c r="F96" s="66">
        <f>'Cenario A.3.1'!E23</f>
        <v>2.5852337109999273E-2</v>
      </c>
      <c r="G96" s="66">
        <f>'Cenario A.3.1'!F23</f>
        <v>0</v>
      </c>
      <c r="H96" s="66">
        <f>'Cenario A.3.1'!G23</f>
        <v>0</v>
      </c>
      <c r="I96" s="66">
        <f>'Cenario A.3.1'!H23</f>
        <v>0</v>
      </c>
      <c r="J96" s="66">
        <f>'Cenario A.3.1'!I23</f>
        <v>0</v>
      </c>
      <c r="K96" s="66">
        <f>'Cenario A.3.1'!J23</f>
        <v>2.4168441406628835E-4</v>
      </c>
      <c r="L96" s="66">
        <f>'Cenario A.3.1'!K23</f>
        <v>2.5856252869843312E-4</v>
      </c>
      <c r="M96" s="66">
        <f>'Cenario A.3.1'!L23</f>
        <v>2.6915197071967155E-4</v>
      </c>
      <c r="N96" s="66">
        <f>'Cenario A.3.1'!M23</f>
        <v>3.0900548696316077E-4</v>
      </c>
      <c r="O96" s="66">
        <f>'Cenario A.3.1'!N23</f>
        <v>4.8767154005152017E-4</v>
      </c>
      <c r="P96" s="66">
        <f>'Cenario A.3.1'!O23</f>
        <v>5.773914836713068E-4</v>
      </c>
      <c r="Q96" s="66">
        <f>'Cenario A.3.1'!P23</f>
        <v>6.5786303033954822E-4</v>
      </c>
      <c r="R96" s="66">
        <f>'Cenario A.3.1'!Q23</f>
        <v>8.3795221089898728E-4</v>
      </c>
      <c r="S96" s="66">
        <f>'Cenario A.3.1'!R23</f>
        <v>1.5160142518610726E-3</v>
      </c>
      <c r="T96" s="66">
        <f>'Cenario A.3.1'!S23</f>
        <v>1.3810115277148283E-3</v>
      </c>
      <c r="U96" s="66">
        <f>'Cenario A.3.1'!T23</f>
        <v>1.0817365397182079E-3</v>
      </c>
      <c r="V96" s="66">
        <f>'Cenario A.3.1'!U23</f>
        <v>8.4313156534618545E-4</v>
      </c>
    </row>
    <row r="97" spans="1:22">
      <c r="A97" s="158"/>
      <c r="B97" s="117" t="s">
        <v>15</v>
      </c>
      <c r="C97" s="66">
        <f>'Cenario A.3.1'!B24</f>
        <v>1.7296446377723599E-3</v>
      </c>
      <c r="D97" s="66">
        <f>'Cenario A.3.1'!C24</f>
        <v>1.8178370869319444E-3</v>
      </c>
      <c r="E97" s="66">
        <f>'Cenario A.3.1'!D24</f>
        <v>1.8737248776026596E-3</v>
      </c>
      <c r="F97" s="66">
        <f>'Cenario A.3.1'!E24</f>
        <v>1.9366056905149832E-3</v>
      </c>
      <c r="G97" s="66">
        <f>'Cenario A.3.1'!F24</f>
        <v>0.19853115691285397</v>
      </c>
      <c r="H97" s="66">
        <f>'Cenario A.3.1'!G24</f>
        <v>0.22291028499365689</v>
      </c>
      <c r="I97" s="66">
        <f>'Cenario A.3.1'!H24</f>
        <v>0.24352669578227687</v>
      </c>
      <c r="J97" s="66">
        <f>'Cenario A.3.1'!I24</f>
        <v>0.29241089950541055</v>
      </c>
      <c r="K97" s="66">
        <f>'Cenario A.3.1'!J24</f>
        <v>0</v>
      </c>
      <c r="L97" s="66">
        <f>'Cenario A.3.1'!K24</f>
        <v>0</v>
      </c>
      <c r="M97" s="66">
        <f>'Cenario A.3.1'!L24</f>
        <v>0</v>
      </c>
      <c r="N97" s="66">
        <f>'Cenario A.3.1'!M24</f>
        <v>0</v>
      </c>
      <c r="O97" s="66">
        <f>'Cenario A.3.1'!N24</f>
        <v>8.0782202404931086E-5</v>
      </c>
      <c r="P97" s="66">
        <f>'Cenario A.3.1'!O24</f>
        <v>9.5878474645620461E-5</v>
      </c>
      <c r="Q97" s="66">
        <f>'Cenario A.3.1'!P24</f>
        <v>1.0863318356973498E-4</v>
      </c>
      <c r="R97" s="66">
        <f>'Cenario A.3.1'!Q24</f>
        <v>1.3795491108517166E-4</v>
      </c>
      <c r="S97" s="66">
        <f>'Cenario A.3.1'!R24</f>
        <v>0</v>
      </c>
      <c r="T97" s="66">
        <f>'Cenario A.3.1'!S24</f>
        <v>0</v>
      </c>
      <c r="U97" s="66">
        <f>'Cenario A.3.1'!T24</f>
        <v>0</v>
      </c>
      <c r="V97" s="66">
        <f>'Cenario A.3.1'!U24</f>
        <v>0</v>
      </c>
    </row>
    <row r="98" spans="1:22">
      <c r="A98" s="158"/>
      <c r="B98" s="118" t="s">
        <v>16</v>
      </c>
      <c r="C98" s="66">
        <f>'Cenario A.3.1'!B25</f>
        <v>1.1582333877670963E-3</v>
      </c>
      <c r="D98" s="66">
        <f>'Cenario A.3.1'!C25</f>
        <v>1.2384492473338942E-3</v>
      </c>
      <c r="E98" s="66">
        <f>'Cenario A.3.1'!D25</f>
        <v>1.2950968485009717E-3</v>
      </c>
      <c r="F98" s="66">
        <f>'Cenario A.3.1'!E25</f>
        <v>1.4118187333465077E-3</v>
      </c>
      <c r="G98" s="66">
        <f>'Cenario A.3.1'!F25</f>
        <v>0</v>
      </c>
      <c r="H98" s="66">
        <f>'Cenario A.3.1'!G25</f>
        <v>0</v>
      </c>
      <c r="I98" s="66">
        <f>'Cenario A.3.1'!H25</f>
        <v>0</v>
      </c>
      <c r="J98" s="66">
        <f>'Cenario A.3.1'!I25</f>
        <v>0</v>
      </c>
      <c r="K98" s="66">
        <f>'Cenario A.3.1'!J25</f>
        <v>2.5462146184171458E-7</v>
      </c>
      <c r="L98" s="66">
        <f>'Cenario A.3.1'!K25</f>
        <v>2.7772900632764768E-7</v>
      </c>
      <c r="M98" s="66">
        <f>'Cenario A.3.1'!L25</f>
        <v>2.9048136734773707E-7</v>
      </c>
      <c r="N98" s="66">
        <f>'Cenario A.3.1'!M25</f>
        <v>3.2144940580258809E-7</v>
      </c>
      <c r="O98" s="66">
        <f>'Cenario A.3.1'!N25</f>
        <v>7.3930414224273981E-4</v>
      </c>
      <c r="P98" s="66">
        <f>'Cenario A.3.1'!O25</f>
        <v>8.7301828073241446E-4</v>
      </c>
      <c r="Q98" s="66">
        <f>'Cenario A.3.1'!P25</f>
        <v>9.9536772503404066E-4</v>
      </c>
      <c r="R98" s="66">
        <f>'Cenario A.3.1'!Q25</f>
        <v>1.2568095928845353E-3</v>
      </c>
      <c r="S98" s="66">
        <f>'Cenario A.3.1'!R25</f>
        <v>0</v>
      </c>
      <c r="T98" s="66">
        <f>'Cenario A.3.1'!S25</f>
        <v>0</v>
      </c>
      <c r="U98" s="66">
        <f>'Cenario A.3.1'!T25</f>
        <v>0</v>
      </c>
      <c r="V98" s="66">
        <f>'Cenario A.3.1'!U25</f>
        <v>0</v>
      </c>
    </row>
    <row r="99" spans="1:22" ht="15" thickBot="1">
      <c r="A99" s="158"/>
      <c r="B99" s="119" t="s">
        <v>17</v>
      </c>
      <c r="C99" s="66">
        <f>'Cenario A.3.1'!B26</f>
        <v>1.3242556921315853E-2</v>
      </c>
      <c r="D99" s="66">
        <f>'Cenario A.3.1'!C26</f>
        <v>1.3880913523833588E-2</v>
      </c>
      <c r="E99" s="66">
        <f>'Cenario A.3.1'!D26</f>
        <v>1.4243586253793915E-2</v>
      </c>
      <c r="F99" s="66">
        <f>'Cenario A.3.1'!E26</f>
        <v>1.4840659527443205E-2</v>
      </c>
      <c r="G99" s="66">
        <f>'Cenario A.3.1'!F26</f>
        <v>0.17934765405709963</v>
      </c>
      <c r="H99" s="66">
        <f>'Cenario A.3.1'!G26</f>
        <v>0.20137109610639378</v>
      </c>
      <c r="I99" s="66">
        <f>'Cenario A.3.1'!H26</f>
        <v>0.21999540156812797</v>
      </c>
      <c r="J99" s="66">
        <f>'Cenario A.3.1'!I26</f>
        <v>0.26415606327243563</v>
      </c>
      <c r="K99" s="66">
        <f>'Cenario A.3.1'!J26</f>
        <v>1.1074704285493105E-4</v>
      </c>
      <c r="L99" s="66">
        <f>'Cenario A.3.1'!K26</f>
        <v>1.1848297661227618E-4</v>
      </c>
      <c r="M99" s="66">
        <f>'Cenario A.3.1'!L26</f>
        <v>1.2333593847250028E-4</v>
      </c>
      <c r="N99" s="66">
        <f>'Cenario A.3.1'!M26</f>
        <v>1.4159413355361021E-4</v>
      </c>
      <c r="O99" s="66">
        <f>'Cenario A.3.1'!N26</f>
        <v>3.1394895911820633E-4</v>
      </c>
      <c r="P99" s="66">
        <f>'Cenario A.3.1'!O26</f>
        <v>3.7154582226392739E-4</v>
      </c>
      <c r="Q99" s="66">
        <f>'Cenario A.3.1'!P26</f>
        <v>4.2295431583112977E-4</v>
      </c>
      <c r="R99" s="66">
        <f>'Cenario A.3.1'!Q26</f>
        <v>5.3648326211774182E-4</v>
      </c>
      <c r="S99" s="66">
        <f>'Cenario A.3.1'!R26</f>
        <v>1.5160142518610726E-3</v>
      </c>
      <c r="T99" s="66">
        <f>'Cenario A.3.1'!S26</f>
        <v>1.3810115277148283E-3</v>
      </c>
      <c r="U99" s="66">
        <f>'Cenario A.3.1'!T26</f>
        <v>1.0817365397182079E-3</v>
      </c>
      <c r="V99" s="66">
        <f>'Cenario A.3.1'!U26</f>
        <v>8.4313156534618545E-4</v>
      </c>
    </row>
    <row r="100" spans="1:22" ht="15" thickBot="1">
      <c r="A100" s="158"/>
    </row>
    <row r="101" spans="1:22">
      <c r="A101" s="158"/>
      <c r="B101" s="109" t="s">
        <v>47</v>
      </c>
      <c r="C101" s="144" t="s">
        <v>57</v>
      </c>
      <c r="D101" s="145"/>
      <c r="E101" s="145"/>
      <c r="F101" s="146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1"/>
    </row>
    <row r="102" spans="1:22">
      <c r="A102" s="158"/>
      <c r="B102" s="112" t="s">
        <v>114</v>
      </c>
      <c r="C102" s="147">
        <f>Base_Cenarios!$W$6</f>
        <v>8.405E-2</v>
      </c>
      <c r="D102" s="148"/>
      <c r="E102" s="148"/>
      <c r="F102" s="149"/>
      <c r="V102" s="113"/>
    </row>
    <row r="103" spans="1:22">
      <c r="A103" s="158"/>
      <c r="B103" s="112" t="s">
        <v>48</v>
      </c>
      <c r="C103" s="147" t="str">
        <f>Base_Cenarios!$P$3</f>
        <v>Maiores demandas hídricas</v>
      </c>
      <c r="D103" s="148"/>
      <c r="E103" s="148"/>
      <c r="F103" s="149"/>
      <c r="V103" s="113"/>
    </row>
    <row r="104" spans="1:22">
      <c r="A104" s="158"/>
      <c r="B104" s="114"/>
      <c r="V104" s="113"/>
    </row>
    <row r="105" spans="1:22">
      <c r="A105" s="158"/>
      <c r="B105" s="150" t="s">
        <v>40</v>
      </c>
      <c r="C105" s="151" t="s">
        <v>37</v>
      </c>
      <c r="D105" s="152"/>
      <c r="E105" s="152"/>
      <c r="F105" s="152"/>
      <c r="G105" s="153" t="s">
        <v>38</v>
      </c>
      <c r="H105" s="153"/>
      <c r="I105" s="153"/>
      <c r="J105" s="153"/>
      <c r="K105" s="154" t="s">
        <v>3</v>
      </c>
      <c r="L105" s="154"/>
      <c r="M105" s="154"/>
      <c r="N105" s="154"/>
      <c r="O105" s="155" t="s">
        <v>4</v>
      </c>
      <c r="P105" s="155"/>
      <c r="Q105" s="155"/>
      <c r="R105" s="155"/>
      <c r="S105" s="156" t="s">
        <v>39</v>
      </c>
      <c r="T105" s="156"/>
      <c r="U105" s="156"/>
      <c r="V105" s="157"/>
    </row>
    <row r="106" spans="1:22">
      <c r="A106" s="158"/>
      <c r="B106" s="150"/>
      <c r="C106" s="51">
        <v>2023</v>
      </c>
      <c r="D106" s="25">
        <v>2028</v>
      </c>
      <c r="E106" s="25">
        <v>2033</v>
      </c>
      <c r="F106" s="25">
        <v>2043</v>
      </c>
      <c r="G106" s="46">
        <v>2023</v>
      </c>
      <c r="H106" s="46">
        <v>2028</v>
      </c>
      <c r="I106" s="46">
        <v>2033</v>
      </c>
      <c r="J106" s="46">
        <v>2043</v>
      </c>
      <c r="K106" s="47">
        <v>2023</v>
      </c>
      <c r="L106" s="47">
        <v>2028</v>
      </c>
      <c r="M106" s="47">
        <v>2033</v>
      </c>
      <c r="N106" s="47">
        <v>2043</v>
      </c>
      <c r="O106" s="48">
        <v>2023</v>
      </c>
      <c r="P106" s="48">
        <v>2028</v>
      </c>
      <c r="Q106" s="48">
        <v>2033</v>
      </c>
      <c r="R106" s="48">
        <v>2043</v>
      </c>
      <c r="S106" s="49">
        <v>2023</v>
      </c>
      <c r="T106" s="49">
        <v>2028</v>
      </c>
      <c r="U106" s="49">
        <v>2033</v>
      </c>
      <c r="V106" s="115">
        <v>2043</v>
      </c>
    </row>
    <row r="107" spans="1:22">
      <c r="A107" s="158"/>
      <c r="B107" s="116" t="s">
        <v>11</v>
      </c>
      <c r="C107" s="66">
        <f>'Cenario A.3.2'!B20</f>
        <v>0</v>
      </c>
      <c r="D107" s="66">
        <f>'Cenario A.3.2'!C20</f>
        <v>0</v>
      </c>
      <c r="E107" s="66">
        <f>'Cenario A.3.2'!D20</f>
        <v>0</v>
      </c>
      <c r="F107" s="66">
        <f>'Cenario A.3.2'!E20</f>
        <v>0</v>
      </c>
      <c r="G107" s="66">
        <f>'Cenario A.3.2'!F20</f>
        <v>0</v>
      </c>
      <c r="H107" s="66">
        <f>'Cenario A.3.2'!G20</f>
        <v>0</v>
      </c>
      <c r="I107" s="66">
        <f>'Cenario A.3.2'!H20</f>
        <v>0</v>
      </c>
      <c r="J107" s="66">
        <f>'Cenario A.3.2'!I20</f>
        <v>0</v>
      </c>
      <c r="K107" s="66">
        <f>'Cenario A.3.2'!J20</f>
        <v>0</v>
      </c>
      <c r="L107" s="66">
        <f>'Cenario A.3.2'!K20</f>
        <v>0</v>
      </c>
      <c r="M107" s="66">
        <f>'Cenario A.3.2'!L20</f>
        <v>0</v>
      </c>
      <c r="N107" s="66">
        <f>'Cenario A.3.2'!M20</f>
        <v>0</v>
      </c>
      <c r="O107" s="66">
        <f>'Cenario A.3.2'!N20</f>
        <v>2.5135628850974295E-4</v>
      </c>
      <c r="P107" s="66">
        <f>'Cenario A.3.2'!O20</f>
        <v>2.5537113437188618E-4</v>
      </c>
      <c r="Q107" s="66">
        <f>'Cenario A.3.2'!P20</f>
        <v>2.541083760053078E-4</v>
      </c>
      <c r="R107" s="66">
        <f>'Cenario A.3.2'!Q20</f>
        <v>2.5285497142623009E-4</v>
      </c>
      <c r="S107" s="66">
        <f>'Cenario A.3.2'!R20</f>
        <v>0</v>
      </c>
      <c r="T107" s="66">
        <f>'Cenario A.3.2'!S20</f>
        <v>0</v>
      </c>
      <c r="U107" s="66">
        <f>'Cenario A.3.2'!T20</f>
        <v>0</v>
      </c>
      <c r="V107" s="66">
        <f>'Cenario A.3.2'!U20</f>
        <v>0</v>
      </c>
    </row>
    <row r="108" spans="1:22">
      <c r="A108" s="158"/>
      <c r="B108" s="117" t="s">
        <v>12</v>
      </c>
      <c r="C108" s="66">
        <f>'Cenario A.3.2'!B21</f>
        <v>0</v>
      </c>
      <c r="D108" s="66">
        <f>'Cenario A.3.2'!C21</f>
        <v>0</v>
      </c>
      <c r="E108" s="66">
        <f>'Cenario A.3.2'!D21</f>
        <v>0</v>
      </c>
      <c r="F108" s="66">
        <f>'Cenario A.3.2'!E21</f>
        <v>0</v>
      </c>
      <c r="G108" s="66">
        <f>'Cenario A.3.2'!F21</f>
        <v>0</v>
      </c>
      <c r="H108" s="66">
        <f>'Cenario A.3.2'!G21</f>
        <v>0</v>
      </c>
      <c r="I108" s="66">
        <f>'Cenario A.3.2'!H21</f>
        <v>0</v>
      </c>
      <c r="J108" s="66">
        <f>'Cenario A.3.2'!I21</f>
        <v>0</v>
      </c>
      <c r="K108" s="66">
        <f>'Cenario A.3.2'!J21</f>
        <v>0</v>
      </c>
      <c r="L108" s="66">
        <f>'Cenario A.3.2'!K21</f>
        <v>0</v>
      </c>
      <c r="M108" s="66">
        <f>'Cenario A.3.2'!L21</f>
        <v>0</v>
      </c>
      <c r="N108" s="66">
        <f>'Cenario A.3.2'!M21</f>
        <v>0</v>
      </c>
      <c r="O108" s="66">
        <f>'Cenario A.3.2'!N21</f>
        <v>2.4874556958464738E-4</v>
      </c>
      <c r="P108" s="66">
        <f>'Cenario A.3.2'!O21</f>
        <v>2.5231801201760183E-4</v>
      </c>
      <c r="Q108" s="66">
        <f>'Cenario A.3.2'!P21</f>
        <v>2.5122794122775147E-4</v>
      </c>
      <c r="R108" s="66">
        <f>'Cenario A.3.2'!Q21</f>
        <v>2.4913568368372903E-4</v>
      </c>
      <c r="S108" s="66">
        <f>'Cenario A.3.2'!R21</f>
        <v>0</v>
      </c>
      <c r="T108" s="66">
        <f>'Cenario A.3.2'!S21</f>
        <v>0</v>
      </c>
      <c r="U108" s="66">
        <f>'Cenario A.3.2'!T21</f>
        <v>0</v>
      </c>
      <c r="V108" s="66">
        <f>'Cenario A.3.2'!U21</f>
        <v>0</v>
      </c>
    </row>
    <row r="109" spans="1:22">
      <c r="A109" s="158"/>
      <c r="B109" s="117" t="s">
        <v>13</v>
      </c>
      <c r="C109" s="66">
        <f>'Cenario A.3.2'!B22</f>
        <v>0</v>
      </c>
      <c r="D109" s="66">
        <f>'Cenario A.3.2'!C22</f>
        <v>0</v>
      </c>
      <c r="E109" s="66">
        <f>'Cenario A.3.2'!D22</f>
        <v>0</v>
      </c>
      <c r="F109" s="66">
        <f>'Cenario A.3.2'!E22</f>
        <v>0</v>
      </c>
      <c r="G109" s="66">
        <f>'Cenario A.3.2'!F22</f>
        <v>0</v>
      </c>
      <c r="H109" s="66">
        <f>'Cenario A.3.2'!G22</f>
        <v>0</v>
      </c>
      <c r="I109" s="66">
        <f>'Cenario A.3.2'!H22</f>
        <v>0</v>
      </c>
      <c r="J109" s="66">
        <f>'Cenario A.3.2'!I22</f>
        <v>0</v>
      </c>
      <c r="K109" s="66">
        <f>'Cenario A.3.2'!J22</f>
        <v>0</v>
      </c>
      <c r="L109" s="66">
        <f>'Cenario A.3.2'!K22</f>
        <v>0</v>
      </c>
      <c r="M109" s="66">
        <f>'Cenario A.3.2'!L22</f>
        <v>0</v>
      </c>
      <c r="N109" s="66">
        <f>'Cenario A.3.2'!M22</f>
        <v>0</v>
      </c>
      <c r="O109" s="66">
        <f>'Cenario A.3.2'!N22</f>
        <v>1.258810412026079E-3</v>
      </c>
      <c r="P109" s="66">
        <f>'Cenario A.3.2'!O22</f>
        <v>1.280827602844523E-3</v>
      </c>
      <c r="Q109" s="66">
        <f>'Cenario A.3.2'!P22</f>
        <v>1.2742794191372502E-3</v>
      </c>
      <c r="R109" s="66">
        <f>'Cenario A.3.2'!Q22</f>
        <v>1.2689499439562423E-3</v>
      </c>
      <c r="S109" s="66">
        <f>'Cenario A.3.2'!R22</f>
        <v>0</v>
      </c>
      <c r="T109" s="66">
        <f>'Cenario A.3.2'!S22</f>
        <v>0</v>
      </c>
      <c r="U109" s="66">
        <f>'Cenario A.3.2'!T22</f>
        <v>0</v>
      </c>
      <c r="V109" s="66">
        <f>'Cenario A.3.2'!U22</f>
        <v>0</v>
      </c>
    </row>
    <row r="110" spans="1:22">
      <c r="A110" s="158"/>
      <c r="B110" s="117" t="s">
        <v>14</v>
      </c>
      <c r="C110" s="66">
        <f>'Cenario A.3.2'!B23</f>
        <v>2.9474600299425304E-2</v>
      </c>
      <c r="D110" s="66">
        <f>'Cenario A.3.2'!C23</f>
        <v>2.655850117503885E-2</v>
      </c>
      <c r="E110" s="66">
        <f>'Cenario A.3.2'!D23</f>
        <v>2.3805794313475258E-2</v>
      </c>
      <c r="F110" s="66">
        <f>'Cenario A.3.2'!E23</f>
        <v>1.9525404860929154E-2</v>
      </c>
      <c r="G110" s="66">
        <f>'Cenario A.3.2'!F23</f>
        <v>0</v>
      </c>
      <c r="H110" s="66">
        <f>'Cenario A.3.2'!G23</f>
        <v>0</v>
      </c>
      <c r="I110" s="66">
        <f>'Cenario A.3.2'!H23</f>
        <v>0</v>
      </c>
      <c r="J110" s="66">
        <f>'Cenario A.3.2'!I23</f>
        <v>0</v>
      </c>
      <c r="K110" s="66">
        <f>'Cenario A.3.2'!J23</f>
        <v>3.0801478396166095E-4</v>
      </c>
      <c r="L110" s="66">
        <f>'Cenario A.3.2'!K23</f>
        <v>2.834350705784159E-4</v>
      </c>
      <c r="M110" s="66">
        <f>'Cenario A.3.2'!L23</f>
        <v>2.5787743660892777E-4</v>
      </c>
      <c r="N110" s="66">
        <f>'Cenario A.3.2'!M23</f>
        <v>2.3338150092707218E-4</v>
      </c>
      <c r="O110" s="66">
        <f>'Cenario A.3.2'!N23</f>
        <v>6.2151316059636495E-4</v>
      </c>
      <c r="P110" s="66">
        <f>'Cenario A.3.2'!O23</f>
        <v>6.3293392414422525E-4</v>
      </c>
      <c r="Q110" s="66">
        <f>'Cenario A.3.2'!P23</f>
        <v>6.3030573935658307E-4</v>
      </c>
      <c r="R110" s="66">
        <f>'Cenario A.3.2'!Q23</f>
        <v>6.3287725602127873E-4</v>
      </c>
      <c r="S110" s="66">
        <f>'Cenario A.3.2'!R23</f>
        <v>1.9320848804992138E-3</v>
      </c>
      <c r="T110" s="66">
        <f>'Cenario A.3.2'!S23</f>
        <v>1.5138585695222218E-3</v>
      </c>
      <c r="U110" s="66">
        <f>'Cenario A.3.2'!T23</f>
        <v>1.0364235684504127E-3</v>
      </c>
      <c r="V110" s="66">
        <f>'Cenario A.3.2'!U23</f>
        <v>6.3678904906612043E-4</v>
      </c>
    </row>
    <row r="111" spans="1:22">
      <c r="A111" s="158"/>
      <c r="B111" s="117" t="s">
        <v>15</v>
      </c>
      <c r="C111" s="66">
        <f>'Cenario A.3.2'!B24</f>
        <v>2.2043461987076097E-3</v>
      </c>
      <c r="D111" s="66">
        <f>'Cenario A.3.2'!C24</f>
        <v>1.9927047651810037E-3</v>
      </c>
      <c r="E111" s="66">
        <f>'Cenario A.3.2'!D24</f>
        <v>1.7952362267850772E-3</v>
      </c>
      <c r="F111" s="66">
        <f>'Cenario A.3.2'!E24</f>
        <v>1.4626534538209636E-3</v>
      </c>
      <c r="G111" s="66">
        <f>'Cenario A.3.2'!F24</f>
        <v>0.25301810065997543</v>
      </c>
      <c r="H111" s="66">
        <f>'Cenario A.3.2'!G24</f>
        <v>0.24435324282243848</v>
      </c>
      <c r="I111" s="66">
        <f>'Cenario A.3.2'!H24</f>
        <v>0.23332558140391077</v>
      </c>
      <c r="J111" s="66">
        <f>'Cenario A.3.2'!I24</f>
        <v>0.22084816449276792</v>
      </c>
      <c r="K111" s="66">
        <f>'Cenario A.3.2'!J24</f>
        <v>0</v>
      </c>
      <c r="L111" s="66">
        <f>'Cenario A.3.2'!K24</f>
        <v>0</v>
      </c>
      <c r="M111" s="66">
        <f>'Cenario A.3.2'!L24</f>
        <v>0</v>
      </c>
      <c r="N111" s="66">
        <f>'Cenario A.3.2'!M24</f>
        <v>0</v>
      </c>
      <c r="O111" s="66">
        <f>'Cenario A.3.2'!N24</f>
        <v>1.029529054152306E-4</v>
      </c>
      <c r="P111" s="66">
        <f>'Cenario A.3.2'!O24</f>
        <v>1.0510154880109267E-4</v>
      </c>
      <c r="Q111" s="66">
        <f>'Cenario A.3.2'!P24</f>
        <v>1.040826371611734E-4</v>
      </c>
      <c r="R111" s="66">
        <f>'Cenario A.3.2'!Q24</f>
        <v>1.0419272656202553E-4</v>
      </c>
      <c r="S111" s="66">
        <f>'Cenario A.3.2'!R24</f>
        <v>0</v>
      </c>
      <c r="T111" s="66">
        <f>'Cenario A.3.2'!S24</f>
        <v>0</v>
      </c>
      <c r="U111" s="66">
        <f>'Cenario A.3.2'!T24</f>
        <v>0</v>
      </c>
      <c r="V111" s="66">
        <f>'Cenario A.3.2'!U24</f>
        <v>0</v>
      </c>
    </row>
    <row r="112" spans="1:22">
      <c r="A112" s="158"/>
      <c r="B112" s="118" t="s">
        <v>16</v>
      </c>
      <c r="C112" s="66">
        <f>'Cenario A.3.2'!B25</f>
        <v>1.4761109361914246E-3</v>
      </c>
      <c r="D112" s="66">
        <f>'Cenario A.3.2'!C25</f>
        <v>1.357582444729531E-3</v>
      </c>
      <c r="E112" s="66">
        <f>'Cenario A.3.2'!D25</f>
        <v>1.2408464056894309E-3</v>
      </c>
      <c r="F112" s="66">
        <f>'Cenario A.3.2'!E25</f>
        <v>1.066299431325786E-3</v>
      </c>
      <c r="G112" s="66">
        <f>'Cenario A.3.2'!F25</f>
        <v>0</v>
      </c>
      <c r="H112" s="66">
        <f>'Cenario A.3.2'!G25</f>
        <v>0</v>
      </c>
      <c r="I112" s="66">
        <f>'Cenario A.3.2'!H25</f>
        <v>0</v>
      </c>
      <c r="J112" s="66">
        <f>'Cenario A.3.2'!I25</f>
        <v>0</v>
      </c>
      <c r="K112" s="66">
        <f>'Cenario A.3.2'!J25</f>
        <v>3.2450240891275373E-7</v>
      </c>
      <c r="L112" s="66">
        <f>'Cenario A.3.2'!K25</f>
        <v>3.0444527637630256E-7</v>
      </c>
      <c r="M112" s="66">
        <f>'Cenario A.3.2'!L25</f>
        <v>2.783133639853965E-7</v>
      </c>
      <c r="N112" s="66">
        <f>'Cenario A.3.2'!M25</f>
        <v>2.4277997628976523E-7</v>
      </c>
      <c r="O112" s="66">
        <f>'Cenario A.3.2'!N25</f>
        <v>9.4220641630784357E-4</v>
      </c>
      <c r="P112" s="66">
        <f>'Cenario A.3.2'!O25</f>
        <v>9.5699867750070747E-4</v>
      </c>
      <c r="Q112" s="66">
        <f>'Cenario A.3.2'!P25</f>
        <v>9.5367266577579704E-4</v>
      </c>
      <c r="R112" s="66">
        <f>'Cenario A.3.2'!Q25</f>
        <v>9.4922621617364415E-4</v>
      </c>
      <c r="S112" s="66">
        <f>'Cenario A.3.2'!R25</f>
        <v>0</v>
      </c>
      <c r="T112" s="66">
        <f>'Cenario A.3.2'!S25</f>
        <v>0</v>
      </c>
      <c r="U112" s="66">
        <f>'Cenario A.3.2'!T25</f>
        <v>0</v>
      </c>
      <c r="V112" s="66">
        <f>'Cenario A.3.2'!U25</f>
        <v>0</v>
      </c>
    </row>
    <row r="113" spans="1:22" ht="15" thickBot="1">
      <c r="A113" s="158"/>
      <c r="B113" s="119" t="s">
        <v>17</v>
      </c>
      <c r="C113" s="66">
        <f>'Cenario A.3.2'!B26</f>
        <v>1.6876981186301706E-2</v>
      </c>
      <c r="D113" s="66">
        <f>'Cenario A.3.2'!C26</f>
        <v>1.5216194411949616E-2</v>
      </c>
      <c r="E113" s="66">
        <f>'Cenario A.3.2'!D26</f>
        <v>1.3646935229287841E-2</v>
      </c>
      <c r="F113" s="66">
        <f>'Cenario A.3.2'!E26</f>
        <v>1.1208653377974703E-2</v>
      </c>
      <c r="G113" s="66">
        <f>'Cenario A.3.2'!F26</f>
        <v>0.22856967890067059</v>
      </c>
      <c r="H113" s="66">
        <f>'Cenario A.3.2'!G26</f>
        <v>0.22074208171106338</v>
      </c>
      <c r="I113" s="66">
        <f>'Cenario A.3.2'!H26</f>
        <v>0.21077999195193764</v>
      </c>
      <c r="J113" s="66">
        <f>'Cenario A.3.2'!I26</f>
        <v>0.19950823246338473</v>
      </c>
      <c r="K113" s="66">
        <f>'Cenario A.3.2'!J26</f>
        <v>1.4114160654976431E-4</v>
      </c>
      <c r="L113" s="66">
        <f>'Cenario A.3.2'!K26</f>
        <v>1.298805012756081E-4</v>
      </c>
      <c r="M113" s="66">
        <f>'Cenario A.3.2'!L26</f>
        <v>1.1816950687747735E-4</v>
      </c>
      <c r="N113" s="66">
        <f>'Cenario A.3.2'!M26</f>
        <v>1.0694130947632494E-4</v>
      </c>
      <c r="O113" s="66">
        <f>'Cenario A.3.2'!N26</f>
        <v>4.0011235805739568E-4</v>
      </c>
      <c r="P113" s="66">
        <f>'Cenario A.3.2'!O26</f>
        <v>4.0728684425621494E-4</v>
      </c>
      <c r="Q113" s="66">
        <f>'Cenario A.3.2'!P26</f>
        <v>4.05237139737736E-4</v>
      </c>
      <c r="R113" s="66">
        <f>'Cenario A.3.2'!Q26</f>
        <v>4.0518785011159781E-4</v>
      </c>
      <c r="S113" s="66">
        <f>'Cenario A.3.2'!R26</f>
        <v>1.9320848804992138E-3</v>
      </c>
      <c r="T113" s="66">
        <f>'Cenario A.3.2'!S26</f>
        <v>1.5138585695222218E-3</v>
      </c>
      <c r="U113" s="66">
        <f>'Cenario A.3.2'!T26</f>
        <v>1.0364235684504127E-3</v>
      </c>
      <c r="V113" s="66">
        <f>'Cenario A.3.2'!U26</f>
        <v>6.3678904906612043E-4</v>
      </c>
    </row>
    <row r="114" spans="1:22" ht="15" thickBot="1">
      <c r="A114" s="158"/>
    </row>
    <row r="115" spans="1:22">
      <c r="A115" s="158"/>
      <c r="B115" s="109" t="s">
        <v>47</v>
      </c>
      <c r="C115" s="144" t="s">
        <v>58</v>
      </c>
      <c r="D115" s="145"/>
      <c r="E115" s="145"/>
      <c r="F115" s="146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1"/>
    </row>
    <row r="116" spans="1:22">
      <c r="A116" s="158"/>
      <c r="B116" s="112" t="s">
        <v>114</v>
      </c>
      <c r="C116" s="147">
        <f>Base_Cenarios!$W$7</f>
        <v>0.15</v>
      </c>
      <c r="D116" s="148"/>
      <c r="E116" s="148"/>
      <c r="F116" s="149"/>
      <c r="V116" s="113"/>
    </row>
    <row r="117" spans="1:22">
      <c r="A117" s="158"/>
      <c r="B117" s="112" t="s">
        <v>48</v>
      </c>
      <c r="C117" s="147" t="str">
        <f>Base_Cenarios!$P$3</f>
        <v>Maiores demandas hídricas</v>
      </c>
      <c r="D117" s="148"/>
      <c r="E117" s="148"/>
      <c r="F117" s="149"/>
      <c r="V117" s="113"/>
    </row>
    <row r="118" spans="1:22">
      <c r="A118" s="158"/>
      <c r="B118" s="114"/>
      <c r="V118" s="113"/>
    </row>
    <row r="119" spans="1:22">
      <c r="A119" s="158"/>
      <c r="B119" s="150" t="s">
        <v>40</v>
      </c>
      <c r="C119" s="151" t="s">
        <v>37</v>
      </c>
      <c r="D119" s="152"/>
      <c r="E119" s="152"/>
      <c r="F119" s="152"/>
      <c r="G119" s="153" t="s">
        <v>38</v>
      </c>
      <c r="H119" s="153"/>
      <c r="I119" s="153"/>
      <c r="J119" s="153"/>
      <c r="K119" s="154" t="s">
        <v>3</v>
      </c>
      <c r="L119" s="154"/>
      <c r="M119" s="154"/>
      <c r="N119" s="154"/>
      <c r="O119" s="155" t="s">
        <v>4</v>
      </c>
      <c r="P119" s="155"/>
      <c r="Q119" s="155"/>
      <c r="R119" s="155"/>
      <c r="S119" s="156" t="s">
        <v>39</v>
      </c>
      <c r="T119" s="156"/>
      <c r="U119" s="156"/>
      <c r="V119" s="157"/>
    </row>
    <row r="120" spans="1:22">
      <c r="A120" s="158"/>
      <c r="B120" s="150"/>
      <c r="C120" s="51">
        <v>2023</v>
      </c>
      <c r="D120" s="25">
        <v>2028</v>
      </c>
      <c r="E120" s="25">
        <v>2033</v>
      </c>
      <c r="F120" s="25">
        <v>2043</v>
      </c>
      <c r="G120" s="46">
        <v>2023</v>
      </c>
      <c r="H120" s="46">
        <v>2028</v>
      </c>
      <c r="I120" s="46">
        <v>2033</v>
      </c>
      <c r="J120" s="46">
        <v>2043</v>
      </c>
      <c r="K120" s="47">
        <v>2023</v>
      </c>
      <c r="L120" s="47">
        <v>2028</v>
      </c>
      <c r="M120" s="47">
        <v>2033</v>
      </c>
      <c r="N120" s="47">
        <v>2043</v>
      </c>
      <c r="O120" s="48">
        <v>2023</v>
      </c>
      <c r="P120" s="48">
        <v>2028</v>
      </c>
      <c r="Q120" s="48">
        <v>2033</v>
      </c>
      <c r="R120" s="48">
        <v>2043</v>
      </c>
      <c r="S120" s="49">
        <v>2023</v>
      </c>
      <c r="T120" s="49">
        <v>2028</v>
      </c>
      <c r="U120" s="49">
        <v>2033</v>
      </c>
      <c r="V120" s="115">
        <v>2043</v>
      </c>
    </row>
    <row r="121" spans="1:22">
      <c r="A121" s="158"/>
      <c r="B121" s="116" t="s">
        <v>11</v>
      </c>
      <c r="C121" s="66">
        <f>'Cenario A.3.3'!B20</f>
        <v>0</v>
      </c>
      <c r="D121" s="66">
        <f>'Cenario A.3.3'!C20</f>
        <v>0</v>
      </c>
      <c r="E121" s="66">
        <f>'Cenario A.3.3'!D20</f>
        <v>0</v>
      </c>
      <c r="F121" s="66">
        <f>'Cenario A.3.3'!E20</f>
        <v>0</v>
      </c>
      <c r="G121" s="66">
        <f>'Cenario A.3.3'!F20</f>
        <v>0</v>
      </c>
      <c r="H121" s="66">
        <f>'Cenario A.3.3'!G20</f>
        <v>0</v>
      </c>
      <c r="I121" s="66">
        <f>'Cenario A.3.3'!H20</f>
        <v>0</v>
      </c>
      <c r="J121" s="66">
        <f>'Cenario A.3.3'!I20</f>
        <v>0</v>
      </c>
      <c r="K121" s="66">
        <f>'Cenario A.3.3'!J20</f>
        <v>0</v>
      </c>
      <c r="L121" s="66">
        <f>'Cenario A.3.3'!K20</f>
        <v>0</v>
      </c>
      <c r="M121" s="66">
        <f>'Cenario A.3.3'!L20</f>
        <v>0</v>
      </c>
      <c r="N121" s="66">
        <f>'Cenario A.3.3'!M20</f>
        <v>0</v>
      </c>
      <c r="O121" s="66">
        <f>'Cenario A.3.3'!N20</f>
        <v>4.4858350120715581E-4</v>
      </c>
      <c r="P121" s="66">
        <f>'Cenario A.3.3'!O20</f>
        <v>4.3433434441172828E-4</v>
      </c>
      <c r="Q121" s="66">
        <f>'Cenario A.3.3'!P20</f>
        <v>4.1494075622857367E-4</v>
      </c>
      <c r="R121" s="66">
        <f>'Cenario A.3.3'!Q20</f>
        <v>3.9852542876689736E-4</v>
      </c>
      <c r="S121" s="66">
        <f>'Cenario A.3.3'!R20</f>
        <v>0</v>
      </c>
      <c r="T121" s="66">
        <f>'Cenario A.3.3'!S20</f>
        <v>0</v>
      </c>
      <c r="U121" s="66">
        <f>'Cenario A.3.3'!T20</f>
        <v>0</v>
      </c>
      <c r="V121" s="66">
        <f>'Cenario A.3.3'!U20</f>
        <v>0</v>
      </c>
    </row>
    <row r="122" spans="1:22">
      <c r="A122" s="158"/>
      <c r="B122" s="117" t="s">
        <v>12</v>
      </c>
      <c r="C122" s="66">
        <f>'Cenario A.3.3'!B21</f>
        <v>0</v>
      </c>
      <c r="D122" s="66">
        <f>'Cenario A.3.3'!C21</f>
        <v>0</v>
      </c>
      <c r="E122" s="66">
        <f>'Cenario A.3.3'!D21</f>
        <v>0</v>
      </c>
      <c r="F122" s="66">
        <f>'Cenario A.3.3'!E21</f>
        <v>0</v>
      </c>
      <c r="G122" s="66">
        <f>'Cenario A.3.3'!F21</f>
        <v>0</v>
      </c>
      <c r="H122" s="66">
        <f>'Cenario A.3.3'!G21</f>
        <v>0</v>
      </c>
      <c r="I122" s="66">
        <f>'Cenario A.3.3'!H21</f>
        <v>0</v>
      </c>
      <c r="J122" s="66">
        <f>'Cenario A.3.3'!I21</f>
        <v>0</v>
      </c>
      <c r="K122" s="66">
        <f>'Cenario A.3.3'!J21</f>
        <v>0</v>
      </c>
      <c r="L122" s="66">
        <f>'Cenario A.3.3'!K21</f>
        <v>0</v>
      </c>
      <c r="M122" s="66">
        <f>'Cenario A.3.3'!L21</f>
        <v>0</v>
      </c>
      <c r="N122" s="66">
        <f>'Cenario A.3.3'!M21</f>
        <v>0</v>
      </c>
      <c r="O122" s="66">
        <f>'Cenario A.3.3'!N21</f>
        <v>4.4392427647468299E-4</v>
      </c>
      <c r="P122" s="66">
        <f>'Cenario A.3.3'!O21</f>
        <v>4.291416044436089E-4</v>
      </c>
      <c r="Q122" s="66">
        <f>'Cenario A.3.3'!P21</f>
        <v>4.1023721278913449E-4</v>
      </c>
      <c r="R122" s="66">
        <f>'Cenario A.3.3'!Q21</f>
        <v>3.9266344893740393E-4</v>
      </c>
      <c r="S122" s="66">
        <f>'Cenario A.3.3'!R21</f>
        <v>0</v>
      </c>
      <c r="T122" s="66">
        <f>'Cenario A.3.3'!S21</f>
        <v>0</v>
      </c>
      <c r="U122" s="66">
        <f>'Cenario A.3.3'!T21</f>
        <v>0</v>
      </c>
      <c r="V122" s="66">
        <f>'Cenario A.3.3'!U21</f>
        <v>0</v>
      </c>
    </row>
    <row r="123" spans="1:22">
      <c r="A123" s="158"/>
      <c r="B123" s="117" t="s">
        <v>13</v>
      </c>
      <c r="C123" s="66">
        <f>'Cenario A.3.3'!B22</f>
        <v>0</v>
      </c>
      <c r="D123" s="66">
        <f>'Cenario A.3.3'!C22</f>
        <v>0</v>
      </c>
      <c r="E123" s="66">
        <f>'Cenario A.3.3'!D22</f>
        <v>0</v>
      </c>
      <c r="F123" s="66">
        <f>'Cenario A.3.3'!E22</f>
        <v>0</v>
      </c>
      <c r="G123" s="66">
        <f>'Cenario A.3.3'!F22</f>
        <v>0</v>
      </c>
      <c r="H123" s="66">
        <f>'Cenario A.3.3'!G22</f>
        <v>0</v>
      </c>
      <c r="I123" s="66">
        <f>'Cenario A.3.3'!H22</f>
        <v>0</v>
      </c>
      <c r="J123" s="66">
        <f>'Cenario A.3.3'!I22</f>
        <v>0</v>
      </c>
      <c r="K123" s="66">
        <f>'Cenario A.3.3'!J22</f>
        <v>0</v>
      </c>
      <c r="L123" s="66">
        <f>'Cenario A.3.3'!K22</f>
        <v>0</v>
      </c>
      <c r="M123" s="66">
        <f>'Cenario A.3.3'!L22</f>
        <v>0</v>
      </c>
      <c r="N123" s="66">
        <f>'Cenario A.3.3'!M22</f>
        <v>0</v>
      </c>
      <c r="O123" s="66">
        <f>'Cenario A.3.3'!N22</f>
        <v>2.2465385104570119E-3</v>
      </c>
      <c r="P123" s="66">
        <f>'Cenario A.3.3'!O22</f>
        <v>2.1784271685765175E-3</v>
      </c>
      <c r="Q123" s="66">
        <f>'Cenario A.3.3'!P22</f>
        <v>2.0808069144964895E-3</v>
      </c>
      <c r="R123" s="66">
        <f>'Cenario A.3.3'!Q22</f>
        <v>1.9999955612754533E-3</v>
      </c>
      <c r="S123" s="66">
        <f>'Cenario A.3.3'!R22</f>
        <v>0</v>
      </c>
      <c r="T123" s="66">
        <f>'Cenario A.3.3'!S22</f>
        <v>0</v>
      </c>
      <c r="U123" s="66">
        <f>'Cenario A.3.3'!T22</f>
        <v>0</v>
      </c>
      <c r="V123" s="66">
        <f>'Cenario A.3.3'!U22</f>
        <v>0</v>
      </c>
    </row>
    <row r="124" spans="1:22">
      <c r="A124" s="158"/>
      <c r="B124" s="117" t="s">
        <v>14</v>
      </c>
      <c r="C124" s="66">
        <f>'Cenario A.3.3'!B23</f>
        <v>5.2601904163162343E-2</v>
      </c>
      <c r="D124" s="66">
        <f>'Cenario A.3.3'!C23</f>
        <v>4.5170607182330527E-2</v>
      </c>
      <c r="E124" s="66">
        <f>'Cenario A.3.3'!D23</f>
        <v>3.8873155030706166E-2</v>
      </c>
      <c r="F124" s="66">
        <f>'Cenario A.3.3'!E23</f>
        <v>3.0774045296235158E-2</v>
      </c>
      <c r="G124" s="66">
        <f>'Cenario A.3.3'!F23</f>
        <v>0</v>
      </c>
      <c r="H124" s="66">
        <f>'Cenario A.3.3'!G23</f>
        <v>0</v>
      </c>
      <c r="I124" s="66">
        <f>'Cenario A.3.3'!H23</f>
        <v>0</v>
      </c>
      <c r="J124" s="66">
        <f>'Cenario A.3.3'!I23</f>
        <v>0</v>
      </c>
      <c r="K124" s="66">
        <f>'Cenario A.3.3'!J23</f>
        <v>5.4969919802794935E-4</v>
      </c>
      <c r="L124" s="66">
        <f>'Cenario A.3.3'!K23</f>
        <v>4.8206539030247155E-4</v>
      </c>
      <c r="M124" s="66">
        <f>'Cenario A.3.3'!L23</f>
        <v>4.2109536191974831E-4</v>
      </c>
      <c r="N124" s="66">
        <f>'Cenario A.3.3'!M23</f>
        <v>3.6783323736372928E-4</v>
      </c>
      <c r="O124" s="66">
        <f>'Cenario A.3.3'!N23</f>
        <v>1.1091847006478852E-3</v>
      </c>
      <c r="P124" s="66">
        <f>'Cenario A.3.3'!O23</f>
        <v>1.0764918348163508E-3</v>
      </c>
      <c r="Q124" s="66">
        <f>'Cenario A.3.3'!P23</f>
        <v>1.0292440739472822E-3</v>
      </c>
      <c r="R124" s="66">
        <f>'Cenario A.3.3'!Q23</f>
        <v>9.9747961604259574E-4</v>
      </c>
      <c r="S124" s="66">
        <f>'Cenario A.3.3'!R23</f>
        <v>3.4480991323602864E-3</v>
      </c>
      <c r="T124" s="66">
        <f>'Cenario A.3.3'!S23</f>
        <v>2.5747654328385893E-3</v>
      </c>
      <c r="U124" s="66">
        <f>'Cenario A.3.3'!T23</f>
        <v>1.6924053666650808E-3</v>
      </c>
      <c r="V124" s="66">
        <f>'Cenario A.3.3'!U23</f>
        <v>1.0036450040183578E-3</v>
      </c>
    </row>
    <row r="125" spans="1:22">
      <c r="A125" s="158"/>
      <c r="B125" s="117" t="s">
        <v>15</v>
      </c>
      <c r="C125" s="66">
        <f>'Cenario A.3.3'!B24</f>
        <v>3.9339908364799695E-3</v>
      </c>
      <c r="D125" s="66">
        <f>'Cenario A.3.3'!C24</f>
        <v>3.3891853905877508E-3</v>
      </c>
      <c r="E125" s="66">
        <f>'Cenario A.3.3'!D24</f>
        <v>2.931492024236035E-3</v>
      </c>
      <c r="F125" s="66">
        <f>'Cenario A.3.3'!E24</f>
        <v>2.3052922057790895E-3</v>
      </c>
      <c r="G125" s="66">
        <f>'Cenario A.3.3'!F24</f>
        <v>0.45154925757282943</v>
      </c>
      <c r="H125" s="66">
        <f>'Cenario A.3.3'!G24</f>
        <v>0.41559515247173384</v>
      </c>
      <c r="I125" s="66">
        <f>'Cenario A.3.3'!H24</f>
        <v>0.38100394295223111</v>
      </c>
      <c r="J125" s="66">
        <f>'Cenario A.3.3'!I24</f>
        <v>0.34807941070100878</v>
      </c>
      <c r="K125" s="66">
        <f>'Cenario A.3.3'!J24</f>
        <v>0</v>
      </c>
      <c r="L125" s="66">
        <f>'Cenario A.3.3'!K24</f>
        <v>0</v>
      </c>
      <c r="M125" s="66">
        <f>'Cenario A.3.3'!L24</f>
        <v>0</v>
      </c>
      <c r="N125" s="66">
        <f>'Cenario A.3.3'!M24</f>
        <v>0</v>
      </c>
      <c r="O125" s="66">
        <f>'Cenario A.3.3'!N24</f>
        <v>1.8373510782016171E-4</v>
      </c>
      <c r="P125" s="66">
        <f>'Cenario A.3.3'!O24</f>
        <v>1.787563516427148E-4</v>
      </c>
      <c r="Q125" s="66">
        <f>'Cenario A.3.3'!P24</f>
        <v>1.6995948285081097E-4</v>
      </c>
      <c r="R125" s="66">
        <f>'Cenario A.3.3'!Q24</f>
        <v>1.6421844820099847E-4</v>
      </c>
      <c r="S125" s="66">
        <f>'Cenario A.3.3'!R24</f>
        <v>0</v>
      </c>
      <c r="T125" s="66">
        <f>'Cenario A.3.3'!S24</f>
        <v>0</v>
      </c>
      <c r="U125" s="66">
        <f>'Cenario A.3.3'!T24</f>
        <v>0</v>
      </c>
      <c r="V125" s="66">
        <f>'Cenario A.3.3'!U24</f>
        <v>0</v>
      </c>
    </row>
    <row r="126" spans="1:22">
      <c r="A126" s="158"/>
      <c r="B126" s="118" t="s">
        <v>16</v>
      </c>
      <c r="C126" s="66">
        <f>'Cenario A.3.3'!B25</f>
        <v>2.6343443239585209E-3</v>
      </c>
      <c r="D126" s="66">
        <f>'Cenario A.3.3'!C25</f>
        <v>2.3089715388811237E-3</v>
      </c>
      <c r="E126" s="66">
        <f>'Cenario A.3.3'!D25</f>
        <v>2.0262132009750255E-3</v>
      </c>
      <c r="F126" s="66">
        <f>'Cenario A.3.3'!E25</f>
        <v>1.6805975206502324E-3</v>
      </c>
      <c r="G126" s="66">
        <f>'Cenario A.3.3'!F25</f>
        <v>0</v>
      </c>
      <c r="H126" s="66">
        <f>'Cenario A.3.3'!G25</f>
        <v>0</v>
      </c>
      <c r="I126" s="66">
        <f>'Cenario A.3.3'!H25</f>
        <v>0</v>
      </c>
      <c r="J126" s="66">
        <f>'Cenario A.3.3'!I25</f>
        <v>0</v>
      </c>
      <c r="K126" s="66">
        <f>'Cenario A.3.3'!J25</f>
        <v>5.7912387075446831E-7</v>
      </c>
      <c r="L126" s="66">
        <f>'Cenario A.3.3'!K25</f>
        <v>5.1779947584673505E-7</v>
      </c>
      <c r="M126" s="66">
        <f>'Cenario A.3.3'!L25</f>
        <v>4.5446576589119005E-7</v>
      </c>
      <c r="N126" s="66">
        <f>'Cenario A.3.3'!M25</f>
        <v>3.8264620071005256E-7</v>
      </c>
      <c r="O126" s="66">
        <f>'Cenario A.3.3'!N25</f>
        <v>1.6815105585505836E-3</v>
      </c>
      <c r="P126" s="66">
        <f>'Cenario A.3.3'!O25</f>
        <v>1.6276600494316499E-3</v>
      </c>
      <c r="Q126" s="66">
        <f>'Cenario A.3.3'!P25</f>
        <v>1.5572790765593001E-3</v>
      </c>
      <c r="R126" s="66">
        <f>'Cenario A.3.3'!Q25</f>
        <v>1.4960780983012888E-3</v>
      </c>
      <c r="S126" s="66">
        <f>'Cenario A.3.3'!R25</f>
        <v>0</v>
      </c>
      <c r="T126" s="66">
        <f>'Cenario A.3.3'!S25</f>
        <v>0</v>
      </c>
      <c r="U126" s="66">
        <f>'Cenario A.3.3'!T25</f>
        <v>0</v>
      </c>
      <c r="V126" s="66">
        <f>'Cenario A.3.3'!U25</f>
        <v>0</v>
      </c>
    </row>
    <row r="127" spans="1:22" ht="15" thickBot="1">
      <c r="A127" s="158"/>
      <c r="B127" s="119" t="s">
        <v>17</v>
      </c>
      <c r="C127" s="66">
        <f>'Cenario A.3.3'!B26</f>
        <v>3.0119538107617555E-2</v>
      </c>
      <c r="D127" s="66">
        <f>'Cenario A.3.3'!C26</f>
        <v>2.5879650966076913E-2</v>
      </c>
      <c r="E127" s="66">
        <f>'Cenario A.3.3'!D26</f>
        <v>2.228446662507803E-2</v>
      </c>
      <c r="F127" s="66">
        <f>'Cenario A.3.3'!E26</f>
        <v>1.7665989986912784E-2</v>
      </c>
      <c r="G127" s="66">
        <f>'Cenario A.3.3'!F26</f>
        <v>0.40791733295777027</v>
      </c>
      <c r="H127" s="66">
        <f>'Cenario A.3.3'!G26</f>
        <v>0.37543737110254172</v>
      </c>
      <c r="I127" s="66">
        <f>'Cenario A.3.3'!H26</f>
        <v>0.34418861209267188</v>
      </c>
      <c r="J127" s="66">
        <f>'Cenario A.3.3'!I26</f>
        <v>0.31444548405168621</v>
      </c>
      <c r="K127" s="66">
        <f>'Cenario A.3.3'!J26</f>
        <v>2.5188864940469535E-4</v>
      </c>
      <c r="L127" s="66">
        <f>'Cenario A.3.3'!K26</f>
        <v>2.2090030853392427E-4</v>
      </c>
      <c r="M127" s="66">
        <f>'Cenario A.3.3'!L26</f>
        <v>1.9296233094604441E-4</v>
      </c>
      <c r="N127" s="66">
        <f>'Cenario A.3.3'!M26</f>
        <v>1.6855049743160698E-4</v>
      </c>
      <c r="O127" s="66">
        <f>'Cenario A.3.3'!N26</f>
        <v>7.1406131717560186E-4</v>
      </c>
      <c r="P127" s="66">
        <f>'Cenario A.3.3'!O26</f>
        <v>6.9271205973473404E-4</v>
      </c>
      <c r="Q127" s="66">
        <f>'Cenario A.3.3'!P26</f>
        <v>6.6172319015241001E-4</v>
      </c>
      <c r="R127" s="66">
        <f>'Cenario A.3.3'!Q26</f>
        <v>6.3861770558057873E-4</v>
      </c>
      <c r="S127" s="66">
        <f>'Cenario A.3.3'!R26</f>
        <v>3.4480991323602864E-3</v>
      </c>
      <c r="T127" s="66">
        <f>'Cenario A.3.3'!S26</f>
        <v>2.5747654328385893E-3</v>
      </c>
      <c r="U127" s="66">
        <f>'Cenario A.3.3'!T26</f>
        <v>1.6924053666650808E-3</v>
      </c>
      <c r="V127" s="66">
        <f>'Cenario A.3.3'!U26</f>
        <v>1.0036450040183578E-3</v>
      </c>
    </row>
  </sheetData>
  <mergeCells count="85">
    <mergeCell ref="S105:V105"/>
    <mergeCell ref="K119:N119"/>
    <mergeCell ref="O119:R119"/>
    <mergeCell ref="S119:V119"/>
    <mergeCell ref="C102:F102"/>
    <mergeCell ref="C103:F103"/>
    <mergeCell ref="G119:J119"/>
    <mergeCell ref="C115:F115"/>
    <mergeCell ref="C116:F116"/>
    <mergeCell ref="C117:F117"/>
    <mergeCell ref="K105:N105"/>
    <mergeCell ref="O105:R105"/>
    <mergeCell ref="B105:B106"/>
    <mergeCell ref="C105:F105"/>
    <mergeCell ref="G105:J105"/>
    <mergeCell ref="S77:V77"/>
    <mergeCell ref="A87:A127"/>
    <mergeCell ref="C87:F87"/>
    <mergeCell ref="C88:F88"/>
    <mergeCell ref="C89:F89"/>
    <mergeCell ref="B91:B92"/>
    <mergeCell ref="C91:F91"/>
    <mergeCell ref="G91:J91"/>
    <mergeCell ref="K91:N91"/>
    <mergeCell ref="O91:R91"/>
    <mergeCell ref="O77:R77"/>
    <mergeCell ref="B119:B120"/>
    <mergeCell ref="C119:F119"/>
    <mergeCell ref="S91:V91"/>
    <mergeCell ref="C101:F101"/>
    <mergeCell ref="C75:F75"/>
    <mergeCell ref="B77:B78"/>
    <mergeCell ref="C77:F77"/>
    <mergeCell ref="G77:J77"/>
    <mergeCell ref="K77:N77"/>
    <mergeCell ref="G63:J63"/>
    <mergeCell ref="K63:N63"/>
    <mergeCell ref="O63:R63"/>
    <mergeCell ref="S63:V63"/>
    <mergeCell ref="C73:F73"/>
    <mergeCell ref="G49:J49"/>
    <mergeCell ref="K49:N49"/>
    <mergeCell ref="O49:R49"/>
    <mergeCell ref="S49:V49"/>
    <mergeCell ref="C59:F59"/>
    <mergeCell ref="A3:A43"/>
    <mergeCell ref="A45:A85"/>
    <mergeCell ref="C45:F45"/>
    <mergeCell ref="C46:F46"/>
    <mergeCell ref="C47:F47"/>
    <mergeCell ref="B49:B50"/>
    <mergeCell ref="C49:F49"/>
    <mergeCell ref="C61:F61"/>
    <mergeCell ref="B63:B64"/>
    <mergeCell ref="C63:F63"/>
    <mergeCell ref="C19:F19"/>
    <mergeCell ref="C3:F3"/>
    <mergeCell ref="C4:F4"/>
    <mergeCell ref="C5:F5"/>
    <mergeCell ref="C74:F74"/>
    <mergeCell ref="C60:F60"/>
    <mergeCell ref="S21:V21"/>
    <mergeCell ref="C31:F31"/>
    <mergeCell ref="C32:F32"/>
    <mergeCell ref="C33:F33"/>
    <mergeCell ref="B35:B36"/>
    <mergeCell ref="C35:F35"/>
    <mergeCell ref="G35:J35"/>
    <mergeCell ref="K35:N35"/>
    <mergeCell ref="O35:R35"/>
    <mergeCell ref="S35:V35"/>
    <mergeCell ref="B21:B22"/>
    <mergeCell ref="C21:F21"/>
    <mergeCell ref="G21:J21"/>
    <mergeCell ref="K21:N21"/>
    <mergeCell ref="O21:R21"/>
    <mergeCell ref="B1:V1"/>
    <mergeCell ref="C17:F17"/>
    <mergeCell ref="C18:F18"/>
    <mergeCell ref="B7:B8"/>
    <mergeCell ref="C7:F7"/>
    <mergeCell ref="G7:J7"/>
    <mergeCell ref="K7:N7"/>
    <mergeCell ref="O7:R7"/>
    <mergeCell ref="S7:V7"/>
  </mergeCells>
  <conditionalFormatting sqref="C9:V15">
    <cfRule type="cellIs" dxfId="44" priority="80" operator="between">
      <formula>0.1</formula>
      <formula>0.5</formula>
    </cfRule>
    <cfRule type="cellIs" dxfId="43" priority="79" operator="greaterThan">
      <formula>50%</formula>
    </cfRule>
    <cfRule type="cellIs" dxfId="42" priority="78" operator="lessThan">
      <formula>0.05%</formula>
    </cfRule>
    <cfRule type="cellIs" dxfId="41" priority="41" operator="between">
      <formula>0.0005</formula>
      <formula>0.05</formula>
    </cfRule>
    <cfRule type="cellIs" dxfId="40" priority="81" operator="between">
      <formula>0.05</formula>
      <formula>0.1</formula>
    </cfRule>
  </conditionalFormatting>
  <conditionalFormatting sqref="C23:V29">
    <cfRule type="cellIs" dxfId="39" priority="40" operator="between">
      <formula>0.05</formula>
      <formula>0.1</formula>
    </cfRule>
    <cfRule type="cellIs" dxfId="38" priority="39" operator="between">
      <formula>0.1</formula>
      <formula>0.5</formula>
    </cfRule>
    <cfRule type="cellIs" dxfId="37" priority="38" operator="greaterThan">
      <formula>50%</formula>
    </cfRule>
    <cfRule type="cellIs" dxfId="36" priority="37" operator="lessThan">
      <formula>0.05%</formula>
    </cfRule>
    <cfRule type="cellIs" dxfId="35" priority="36" operator="between">
      <formula>0.0005</formula>
      <formula>0.05</formula>
    </cfRule>
  </conditionalFormatting>
  <conditionalFormatting sqref="C37:V43">
    <cfRule type="cellIs" dxfId="34" priority="35" operator="between">
      <formula>0.05</formula>
      <formula>0.1</formula>
    </cfRule>
    <cfRule type="cellIs" dxfId="33" priority="34" operator="between">
      <formula>0.1</formula>
      <formula>0.5</formula>
    </cfRule>
    <cfRule type="cellIs" dxfId="32" priority="33" operator="greaterThan">
      <formula>50%</formula>
    </cfRule>
    <cfRule type="cellIs" dxfId="31" priority="32" operator="lessThan">
      <formula>0.05%</formula>
    </cfRule>
    <cfRule type="cellIs" dxfId="30" priority="31" operator="between">
      <formula>0.0005</formula>
      <formula>0.05</formula>
    </cfRule>
  </conditionalFormatting>
  <conditionalFormatting sqref="C51:V57">
    <cfRule type="cellIs" dxfId="29" priority="30" operator="between">
      <formula>0.05</formula>
      <formula>0.1</formula>
    </cfRule>
    <cfRule type="cellIs" dxfId="28" priority="29" operator="between">
      <formula>0.1</formula>
      <formula>0.5</formula>
    </cfRule>
    <cfRule type="cellIs" dxfId="27" priority="28" operator="greaterThan">
      <formula>50%</formula>
    </cfRule>
    <cfRule type="cellIs" dxfId="26" priority="27" operator="lessThan">
      <formula>0.05%</formula>
    </cfRule>
    <cfRule type="cellIs" dxfId="25" priority="26" operator="between">
      <formula>0.0005</formula>
      <formula>0.05</formula>
    </cfRule>
  </conditionalFormatting>
  <conditionalFormatting sqref="C65:V71">
    <cfRule type="cellIs" dxfId="24" priority="21" operator="between">
      <formula>0.0005</formula>
      <formula>0.05</formula>
    </cfRule>
    <cfRule type="cellIs" dxfId="23" priority="22" operator="lessThan">
      <formula>0.05%</formula>
    </cfRule>
    <cfRule type="cellIs" dxfId="22" priority="23" operator="greaterThan">
      <formula>50%</formula>
    </cfRule>
    <cfRule type="cellIs" dxfId="21" priority="24" operator="between">
      <formula>0.1</formula>
      <formula>0.5</formula>
    </cfRule>
    <cfRule type="cellIs" dxfId="20" priority="25" operator="between">
      <formula>0.05</formula>
      <formula>0.1</formula>
    </cfRule>
  </conditionalFormatting>
  <conditionalFormatting sqref="C79:V85">
    <cfRule type="cellIs" dxfId="19" priority="20" operator="between">
      <formula>0.05</formula>
      <formula>0.1</formula>
    </cfRule>
    <cfRule type="cellIs" dxfId="18" priority="19" operator="between">
      <formula>0.1</formula>
      <formula>0.5</formula>
    </cfRule>
    <cfRule type="cellIs" dxfId="17" priority="18" operator="greaterThan">
      <formula>50%</formula>
    </cfRule>
    <cfRule type="cellIs" dxfId="16" priority="17" operator="lessThan">
      <formula>0.05%</formula>
    </cfRule>
    <cfRule type="cellIs" dxfId="15" priority="16" operator="between">
      <formula>0.0005</formula>
      <formula>0.05</formula>
    </cfRule>
  </conditionalFormatting>
  <conditionalFormatting sqref="C93:V99">
    <cfRule type="cellIs" dxfId="14" priority="15" operator="between">
      <formula>0.05</formula>
      <formula>0.1</formula>
    </cfRule>
    <cfRule type="cellIs" dxfId="13" priority="14" operator="between">
      <formula>0.1</formula>
      <formula>0.5</formula>
    </cfRule>
    <cfRule type="cellIs" dxfId="12" priority="13" operator="greaterThan">
      <formula>50%</formula>
    </cfRule>
    <cfRule type="cellIs" dxfId="11" priority="12" operator="lessThan">
      <formula>0.05%</formula>
    </cfRule>
    <cfRule type="cellIs" dxfId="10" priority="11" operator="between">
      <formula>0.0005</formula>
      <formula>0.05</formula>
    </cfRule>
  </conditionalFormatting>
  <conditionalFormatting sqref="C107:V113">
    <cfRule type="cellIs" dxfId="9" priority="10" operator="between">
      <formula>0.05</formula>
      <formula>0.1</formula>
    </cfRule>
    <cfRule type="cellIs" dxfId="8" priority="9" operator="between">
      <formula>0.1</formula>
      <formula>0.5</formula>
    </cfRule>
    <cfRule type="cellIs" dxfId="7" priority="8" operator="greaterThan">
      <formula>50%</formula>
    </cfRule>
    <cfRule type="cellIs" dxfId="6" priority="7" operator="lessThan">
      <formula>0.05%</formula>
    </cfRule>
    <cfRule type="cellIs" dxfId="5" priority="6" operator="between">
      <formula>0.0005</formula>
      <formula>0.05</formula>
    </cfRule>
  </conditionalFormatting>
  <conditionalFormatting sqref="C121:V127">
    <cfRule type="cellIs" dxfId="4" priority="1" operator="between">
      <formula>0.0005</formula>
      <formula>0.05</formula>
    </cfRule>
    <cfRule type="cellIs" dxfId="3" priority="5" operator="between">
      <formula>0.05</formula>
      <formula>0.1</formula>
    </cfRule>
    <cfRule type="cellIs" dxfId="2" priority="4" operator="between">
      <formula>0.1</formula>
      <formula>0.5</formula>
    </cfRule>
    <cfRule type="cellIs" dxfId="1" priority="3" operator="greaterThan">
      <formula>50%</formula>
    </cfRule>
    <cfRule type="cellIs" dxfId="0" priority="2" operator="lessThan">
      <formula>0.05%</formula>
    </cfRule>
  </conditionalFormatting>
  <pageMargins left="0.511811024" right="0.511811024" top="0.78740157499999996" bottom="0.78740157499999996" header="0.31496062000000002" footer="0.31496062000000002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DB131-1BE9-4A20-83EB-758D6C49BDB3}">
  <dimension ref="A1:I26"/>
  <sheetViews>
    <sheetView topLeftCell="A10" workbookViewId="0">
      <selection activeCell="H19" sqref="H19"/>
    </sheetView>
  </sheetViews>
  <sheetFormatPr defaultColWidth="9.125" defaultRowHeight="12.75"/>
  <cols>
    <col min="1" max="1" width="20.875" style="1" bestFit="1" customWidth="1"/>
    <col min="2" max="2" width="20.25" style="1" bestFit="1" customWidth="1"/>
    <col min="3" max="3" width="19.25" style="1" customWidth="1"/>
    <col min="4" max="4" width="23.375" style="1" bestFit="1" customWidth="1"/>
    <col min="5" max="5" width="21.75" style="1" bestFit="1" customWidth="1"/>
    <col min="6" max="6" width="20.25" style="1" bestFit="1" customWidth="1"/>
    <col min="7" max="7" width="9.125" style="1"/>
    <col min="8" max="8" width="20.125" style="1" bestFit="1" customWidth="1"/>
    <col min="9" max="9" width="16.75" style="1" bestFit="1" customWidth="1"/>
    <col min="10" max="16384" width="9.125" style="1"/>
  </cols>
  <sheetData>
    <row r="1" spans="1:9" ht="15.75">
      <c r="A1" s="161" t="s">
        <v>32</v>
      </c>
      <c r="B1" s="162"/>
      <c r="C1" s="162"/>
      <c r="D1" s="162"/>
      <c r="E1" s="162"/>
      <c r="F1" s="162"/>
      <c r="G1" s="162"/>
      <c r="H1" s="162"/>
      <c r="I1" s="163"/>
    </row>
    <row r="2" spans="1:9">
      <c r="A2" s="85"/>
      <c r="I2" s="86"/>
    </row>
    <row r="3" spans="1:9">
      <c r="A3" s="87" t="s">
        <v>18</v>
      </c>
      <c r="I3" s="86"/>
    </row>
    <row r="4" spans="1:9">
      <c r="A4" s="159" t="s">
        <v>0</v>
      </c>
      <c r="B4" s="54" t="s">
        <v>1</v>
      </c>
      <c r="C4" s="55" t="s">
        <v>2</v>
      </c>
      <c r="D4" s="57" t="s">
        <v>3</v>
      </c>
      <c r="E4" s="59" t="s">
        <v>4</v>
      </c>
      <c r="F4" s="60" t="s">
        <v>5</v>
      </c>
      <c r="I4" s="86"/>
    </row>
    <row r="5" spans="1:9" ht="70.5" customHeight="1">
      <c r="A5" s="159"/>
      <c r="B5" s="53" t="s">
        <v>6</v>
      </c>
      <c r="C5" s="56" t="s">
        <v>7</v>
      </c>
      <c r="D5" s="41" t="s">
        <v>8</v>
      </c>
      <c r="E5" s="58" t="s">
        <v>9</v>
      </c>
      <c r="F5" s="61" t="s">
        <v>10</v>
      </c>
      <c r="I5" s="86"/>
    </row>
    <row r="6" spans="1:9">
      <c r="A6" s="88" t="s">
        <v>11</v>
      </c>
      <c r="B6" s="250">
        <v>1485358.62</v>
      </c>
      <c r="C6" s="42">
        <v>9000</v>
      </c>
      <c r="D6" s="42">
        <v>339637000</v>
      </c>
      <c r="E6" s="42">
        <v>13339000</v>
      </c>
      <c r="F6" s="43">
        <v>0</v>
      </c>
      <c r="I6" s="86"/>
    </row>
    <row r="7" spans="1:9">
      <c r="A7" s="88" t="s">
        <v>12</v>
      </c>
      <c r="B7" s="250">
        <v>14322827.08</v>
      </c>
      <c r="C7" s="42">
        <v>0</v>
      </c>
      <c r="D7" s="42">
        <v>1173402000</v>
      </c>
      <c r="E7" s="42">
        <v>13479000</v>
      </c>
      <c r="F7" s="43">
        <v>0</v>
      </c>
      <c r="I7" s="86"/>
    </row>
    <row r="8" spans="1:9">
      <c r="A8" s="88" t="s">
        <v>13</v>
      </c>
      <c r="B8" s="250">
        <v>0</v>
      </c>
      <c r="C8" s="42">
        <v>12000</v>
      </c>
      <c r="D8" s="42">
        <v>15761000</v>
      </c>
      <c r="E8" s="42">
        <v>21308000</v>
      </c>
      <c r="F8" s="43">
        <v>0</v>
      </c>
      <c r="H8" s="62">
        <v>2683571000</v>
      </c>
      <c r="I8" s="89" t="s">
        <v>19</v>
      </c>
    </row>
    <row r="9" spans="1:9">
      <c r="A9" s="88" t="s">
        <v>14</v>
      </c>
      <c r="B9" s="250">
        <v>81249952.609999999</v>
      </c>
      <c r="C9" s="42">
        <v>85000</v>
      </c>
      <c r="D9" s="42">
        <v>5538025000</v>
      </c>
      <c r="E9" s="42">
        <v>75525000</v>
      </c>
      <c r="F9" s="43">
        <f>H9+H8</f>
        <v>2766167000</v>
      </c>
      <c r="H9" s="63">
        <v>82596000</v>
      </c>
      <c r="I9" s="89" t="s">
        <v>20</v>
      </c>
    </row>
    <row r="10" spans="1:9">
      <c r="A10" s="88" t="s">
        <v>15</v>
      </c>
      <c r="B10" s="250">
        <v>2218025.38</v>
      </c>
      <c r="C10" s="42">
        <v>991000</v>
      </c>
      <c r="D10" s="42">
        <v>768817000</v>
      </c>
      <c r="E10" s="42">
        <v>130267000</v>
      </c>
      <c r="F10" s="43">
        <v>0</v>
      </c>
      <c r="I10" s="86"/>
    </row>
    <row r="11" spans="1:9">
      <c r="A11" s="88" t="s">
        <v>16</v>
      </c>
      <c r="B11" s="250">
        <v>47117751.399999999</v>
      </c>
      <c r="C11" s="42">
        <v>0</v>
      </c>
      <c r="D11" s="42">
        <v>4259841000</v>
      </c>
      <c r="E11" s="42">
        <v>14234000</v>
      </c>
      <c r="F11" s="43">
        <v>0</v>
      </c>
      <c r="I11" s="86"/>
    </row>
    <row r="12" spans="1:9">
      <c r="A12" s="85"/>
      <c r="I12" s="86"/>
    </row>
    <row r="13" spans="1:9">
      <c r="A13" s="87" t="s">
        <v>21</v>
      </c>
      <c r="I13" s="86"/>
    </row>
    <row r="14" spans="1:9">
      <c r="A14" s="159" t="s">
        <v>22</v>
      </c>
      <c r="B14" s="40" t="s">
        <v>23</v>
      </c>
      <c r="C14" s="40" t="s">
        <v>24</v>
      </c>
      <c r="D14" s="40" t="s">
        <v>25</v>
      </c>
      <c r="E14" s="40" t="s">
        <v>25</v>
      </c>
      <c r="F14" s="40" t="s">
        <v>23</v>
      </c>
      <c r="I14" s="86"/>
    </row>
    <row r="15" spans="1:9">
      <c r="A15" s="159"/>
      <c r="B15" s="44">
        <v>4.6199999999999998E-2</v>
      </c>
      <c r="C15" s="44">
        <v>0.37785111859357501</v>
      </c>
      <c r="D15" s="44">
        <v>0.10677498000000001</v>
      </c>
      <c r="E15" s="44">
        <v>0.10677498000000001</v>
      </c>
      <c r="F15" s="44">
        <v>4.6199999999999998E-2</v>
      </c>
      <c r="I15" s="86"/>
    </row>
    <row r="16" spans="1:9">
      <c r="A16" s="85"/>
      <c r="I16" s="86"/>
    </row>
    <row r="17" spans="1:9">
      <c r="A17" s="87" t="s">
        <v>33</v>
      </c>
      <c r="I17" s="86"/>
    </row>
    <row r="18" spans="1:9">
      <c r="A18" s="160" t="s">
        <v>26</v>
      </c>
      <c r="B18" s="54" t="s">
        <v>1</v>
      </c>
      <c r="C18" s="55" t="s">
        <v>2</v>
      </c>
      <c r="D18" s="57" t="s">
        <v>3</v>
      </c>
      <c r="E18" s="59" t="s">
        <v>4</v>
      </c>
      <c r="F18" s="60" t="s">
        <v>5</v>
      </c>
      <c r="I18" s="86"/>
    </row>
    <row r="19" spans="1:9" ht="75.75" customHeight="1">
      <c r="A19" s="160"/>
      <c r="B19" s="53" t="s">
        <v>27</v>
      </c>
      <c r="C19" s="56" t="s">
        <v>28</v>
      </c>
      <c r="D19" s="41" t="s">
        <v>29</v>
      </c>
      <c r="E19" s="58" t="s">
        <v>30</v>
      </c>
      <c r="F19" s="61" t="s">
        <v>31</v>
      </c>
      <c r="I19" s="86"/>
    </row>
    <row r="20" spans="1:9">
      <c r="A20" s="90" t="s">
        <v>11</v>
      </c>
      <c r="B20" s="45">
        <f t="shared" ref="B20:F25" si="0">(B$15+1)*B6</f>
        <v>1553982.1882440001</v>
      </c>
      <c r="C20" s="45">
        <f t="shared" si="0"/>
        <v>12400.660067342176</v>
      </c>
      <c r="D20" s="45">
        <f t="shared" si="0"/>
        <v>375901733.88225996</v>
      </c>
      <c r="E20" s="45">
        <f t="shared" si="0"/>
        <v>14763271.458219999</v>
      </c>
      <c r="F20" s="45">
        <f t="shared" si="0"/>
        <v>0</v>
      </c>
      <c r="I20" s="86"/>
    </row>
    <row r="21" spans="1:9">
      <c r="A21" s="90" t="s">
        <v>12</v>
      </c>
      <c r="B21" s="45">
        <f t="shared" si="0"/>
        <v>14984541.691096</v>
      </c>
      <c r="C21" s="45">
        <f t="shared" si="0"/>
        <v>0</v>
      </c>
      <c r="D21" s="45">
        <f t="shared" si="0"/>
        <v>1298691975.08196</v>
      </c>
      <c r="E21" s="45">
        <f t="shared" si="0"/>
        <v>14918219.955419999</v>
      </c>
      <c r="F21" s="45">
        <f t="shared" si="0"/>
        <v>0</v>
      </c>
      <c r="I21" s="86"/>
    </row>
    <row r="22" spans="1:9">
      <c r="A22" s="90" t="s">
        <v>13</v>
      </c>
      <c r="B22" s="45">
        <f t="shared" si="0"/>
        <v>0</v>
      </c>
      <c r="C22" s="45">
        <f t="shared" si="0"/>
        <v>16534.213423122903</v>
      </c>
      <c r="D22" s="45">
        <f t="shared" si="0"/>
        <v>17443880.45978</v>
      </c>
      <c r="E22" s="45">
        <f t="shared" si="0"/>
        <v>23583161.273839999</v>
      </c>
      <c r="F22" s="45">
        <f t="shared" si="0"/>
        <v>0</v>
      </c>
      <c r="I22" s="86"/>
    </row>
    <row r="23" spans="1:9">
      <c r="A23" s="90" t="s">
        <v>14</v>
      </c>
      <c r="B23" s="45">
        <f t="shared" si="0"/>
        <v>85003700.420581996</v>
      </c>
      <c r="C23" s="45">
        <f t="shared" si="0"/>
        <v>117117.34508045389</v>
      </c>
      <c r="D23" s="45">
        <f t="shared" si="0"/>
        <v>6129347508.6145</v>
      </c>
      <c r="E23" s="45">
        <f t="shared" si="0"/>
        <v>83589180.364500001</v>
      </c>
      <c r="F23" s="45">
        <f t="shared" si="0"/>
        <v>2893963915.4000001</v>
      </c>
      <c r="I23" s="86"/>
    </row>
    <row r="24" spans="1:9">
      <c r="A24" s="90" t="s">
        <v>15</v>
      </c>
      <c r="B24" s="45">
        <v>2218025.38</v>
      </c>
      <c r="C24" s="45">
        <f t="shared" si="0"/>
        <v>1365450.458526233</v>
      </c>
      <c r="D24" s="45">
        <f t="shared" si="0"/>
        <v>850907419.79865992</v>
      </c>
      <c r="E24" s="45">
        <f t="shared" si="0"/>
        <v>144176256.31966001</v>
      </c>
      <c r="F24" s="45">
        <f t="shared" si="0"/>
        <v>0</v>
      </c>
      <c r="I24" s="86"/>
    </row>
    <row r="25" spans="1:9">
      <c r="A25" s="90" t="s">
        <v>16</v>
      </c>
      <c r="B25" s="45">
        <f t="shared" si="0"/>
        <v>49294591.514679998</v>
      </c>
      <c r="C25" s="45">
        <f t="shared" si="0"/>
        <v>0</v>
      </c>
      <c r="D25" s="45">
        <f t="shared" si="0"/>
        <v>4714685437.5781803</v>
      </c>
      <c r="E25" s="45">
        <f t="shared" si="0"/>
        <v>15753835.06532</v>
      </c>
      <c r="F25" s="45">
        <f t="shared" si="0"/>
        <v>0</v>
      </c>
      <c r="I25" s="86"/>
    </row>
    <row r="26" spans="1:9" ht="13.5" thickBot="1">
      <c r="A26" s="91" t="s">
        <v>17</v>
      </c>
      <c r="B26" s="92">
        <f>SUM(B20:B25)</f>
        <v>153054841.19460198</v>
      </c>
      <c r="C26" s="92">
        <f t="shared" ref="C26:F26" si="1">SUM(C20:C25)</f>
        <v>1511502.677097152</v>
      </c>
      <c r="D26" s="92">
        <f t="shared" si="1"/>
        <v>13386977955.41534</v>
      </c>
      <c r="E26" s="92">
        <f t="shared" si="1"/>
        <v>296783924.43696004</v>
      </c>
      <c r="F26" s="92">
        <f t="shared" si="1"/>
        <v>2893963915.4000001</v>
      </c>
      <c r="G26" s="93"/>
      <c r="H26" s="93"/>
      <c r="I26" s="94"/>
    </row>
  </sheetData>
  <mergeCells count="4">
    <mergeCell ref="A4:A5"/>
    <mergeCell ref="A14:A15"/>
    <mergeCell ref="A18:A19"/>
    <mergeCell ref="A1:I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D60DD-3CDB-40BF-9F6A-83714E3E8519}">
  <dimension ref="A1:U23"/>
  <sheetViews>
    <sheetView zoomScale="70" zoomScaleNormal="70" workbookViewId="0">
      <selection activeCell="G22" sqref="G22"/>
    </sheetView>
  </sheetViews>
  <sheetFormatPr defaultColWidth="9.125" defaultRowHeight="12"/>
  <cols>
    <col min="1" max="1" width="18.75" style="2" bestFit="1" customWidth="1"/>
    <col min="2" max="2" width="21" style="2" bestFit="1" customWidth="1"/>
    <col min="3" max="3" width="21.625" style="2" bestFit="1" customWidth="1"/>
    <col min="4" max="5" width="17.375" style="2" bestFit="1" customWidth="1"/>
    <col min="6" max="9" width="15.25" style="2" bestFit="1" customWidth="1"/>
    <col min="10" max="12" width="19.75" style="2" bestFit="1" customWidth="1"/>
    <col min="13" max="13" width="19.875" style="2" bestFit="1" customWidth="1"/>
    <col min="14" max="14" width="17.25" style="2" bestFit="1" customWidth="1"/>
    <col min="15" max="17" width="17.375" style="2" bestFit="1" customWidth="1"/>
    <col min="18" max="21" width="18.875" style="2" bestFit="1" customWidth="1"/>
    <col min="22" max="16384" width="9.125" style="2"/>
  </cols>
  <sheetData>
    <row r="1" spans="1:21">
      <c r="A1" s="167" t="s">
        <v>89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</row>
    <row r="3" spans="1:21">
      <c r="A3" s="168" t="s">
        <v>88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</row>
    <row r="4" spans="1:21">
      <c r="A4" s="169" t="s">
        <v>40</v>
      </c>
      <c r="B4" s="152" t="s">
        <v>37</v>
      </c>
      <c r="C4" s="152"/>
      <c r="D4" s="152"/>
      <c r="E4" s="152"/>
      <c r="F4" s="153" t="s">
        <v>38</v>
      </c>
      <c r="G4" s="153"/>
      <c r="H4" s="153"/>
      <c r="I4" s="153"/>
      <c r="J4" s="154" t="s">
        <v>3</v>
      </c>
      <c r="K4" s="154"/>
      <c r="L4" s="154"/>
      <c r="M4" s="154"/>
      <c r="N4" s="155" t="s">
        <v>4</v>
      </c>
      <c r="O4" s="155"/>
      <c r="P4" s="155"/>
      <c r="Q4" s="155"/>
      <c r="R4" s="156" t="s">
        <v>39</v>
      </c>
      <c r="S4" s="156"/>
      <c r="T4" s="156"/>
      <c r="U4" s="156"/>
    </row>
    <row r="5" spans="1:21">
      <c r="A5" s="170"/>
      <c r="B5" s="25">
        <v>2023</v>
      </c>
      <c r="C5" s="25">
        <v>2028</v>
      </c>
      <c r="D5" s="25">
        <v>2033</v>
      </c>
      <c r="E5" s="25">
        <v>2043</v>
      </c>
      <c r="F5" s="46">
        <v>2023</v>
      </c>
      <c r="G5" s="46">
        <v>2028</v>
      </c>
      <c r="H5" s="46">
        <v>2033</v>
      </c>
      <c r="I5" s="46">
        <v>2043</v>
      </c>
      <c r="J5" s="47">
        <v>2023</v>
      </c>
      <c r="K5" s="47">
        <v>2028</v>
      </c>
      <c r="L5" s="47">
        <v>2033</v>
      </c>
      <c r="M5" s="47">
        <v>2043</v>
      </c>
      <c r="N5" s="48">
        <v>2023</v>
      </c>
      <c r="O5" s="48">
        <v>2028</v>
      </c>
      <c r="P5" s="48">
        <v>2033</v>
      </c>
      <c r="Q5" s="48">
        <v>2043</v>
      </c>
      <c r="R5" s="49">
        <v>2023</v>
      </c>
      <c r="S5" s="49">
        <v>2028</v>
      </c>
      <c r="T5" s="49">
        <v>2033</v>
      </c>
      <c r="U5" s="49">
        <v>2043</v>
      </c>
    </row>
    <row r="6" spans="1:21">
      <c r="A6" s="23" t="s">
        <v>11</v>
      </c>
      <c r="B6" s="26">
        <f>Renda_Atual!B20</f>
        <v>1553982.1882440001</v>
      </c>
      <c r="C6" s="26">
        <f>(B6*(1+$B$15)^5)+((B6*(1+$B$15)^5)*B$19)</f>
        <v>1963085.0290243973</v>
      </c>
      <c r="D6" s="26">
        <f>(C6*(1+$B$15)^5)+((C6*(1+$B$15)^5)*C$19)</f>
        <v>2442793.8925513588</v>
      </c>
      <c r="E6" s="26">
        <f>(D6*(1+$B$15)^5)+((D6*(1+$B$15)^5)*D$19)</f>
        <v>3148470.4293587063</v>
      </c>
      <c r="F6" s="26">
        <f>Renda_Atual!C20</f>
        <v>12400.660067342176</v>
      </c>
      <c r="G6" s="26">
        <f>(F6*(1+$B$15)^5)+((F6*(1+$B$15)^5)*B$20)</f>
        <v>16823.956281840259</v>
      </c>
      <c r="H6" s="26">
        <f>(G6*(1+$B$15)^5)+((G6*(1+$B$15)^5)*C$20)</f>
        <v>22136.559151227728</v>
      </c>
      <c r="I6" s="26">
        <f>(H6*(1+$B$15)^5)+((H6*(1+$B$15)^5)*D$20)</f>
        <v>29965.913388353336</v>
      </c>
      <c r="J6" s="26">
        <f>Renda_Atual!D20</f>
        <v>375901733.88225996</v>
      </c>
      <c r="K6" s="26">
        <f>(J6*(1+$B$15)^5)+((J6*(1+$B$15)^5)*B$21)</f>
        <v>461919522.64856917</v>
      </c>
      <c r="L6" s="26">
        <f t="shared" ref="L6:M6" si="0">(K6*(1+$B$15)^5)+((K6*(1+$B$15)^5)*C$21)</f>
        <v>567620806.6406889</v>
      </c>
      <c r="M6" s="26">
        <f t="shared" si="0"/>
        <v>750152017.09585643</v>
      </c>
      <c r="N6" s="38">
        <f>Renda_Atual!E20</f>
        <v>14763271.458219999</v>
      </c>
      <c r="O6" s="26">
        <f>(N6*(1+$B$15)^5)+((N6*(1+$B$15)^5)*B$22)</f>
        <v>17114677.853367597</v>
      </c>
      <c r="P6" s="26">
        <f t="shared" ref="P6:Q6" si="1">(O6*(1+$B$15)^5)+((O6*(1+$B$15)^5)*C$22)</f>
        <v>19840602.32540543</v>
      </c>
      <c r="Q6" s="26">
        <f t="shared" si="1"/>
        <v>23000695.894338805</v>
      </c>
      <c r="R6" s="26">
        <f>Renda_Atual!F20</f>
        <v>0</v>
      </c>
      <c r="S6" s="26">
        <f>(R6*(1+$B$15)^5)+((R6*(1+$B$15)^5)*B$23)</f>
        <v>0</v>
      </c>
      <c r="T6" s="26">
        <f t="shared" ref="T6:U6" si="2">(S6*(1+$B$15)^5)+((S6*(1+$B$15)^5)*C$23)</f>
        <v>0</v>
      </c>
      <c r="U6" s="26">
        <f t="shared" si="2"/>
        <v>0</v>
      </c>
    </row>
    <row r="7" spans="1:21">
      <c r="A7" s="23" t="s">
        <v>12</v>
      </c>
      <c r="B7" s="26">
        <f>Renda_Atual!B21</f>
        <v>14984541.691096</v>
      </c>
      <c r="C7" s="26">
        <f t="shared" ref="C7:E11" si="3">(B7*(1+$B$15)^5)+((B7*(1+$B$15)^5)*B$19)</f>
        <v>18929386.503343698</v>
      </c>
      <c r="D7" s="26">
        <f t="shared" si="3"/>
        <v>23555062.086685307</v>
      </c>
      <c r="E7" s="26">
        <f t="shared" si="3"/>
        <v>30359669.994171575</v>
      </c>
      <c r="F7" s="26">
        <f>Renda_Atual!C21</f>
        <v>0</v>
      </c>
      <c r="G7" s="26">
        <f t="shared" ref="G7:G11" si="4">(F7*(1+$B$15)^5)+((F7*(1+$B$15)^5)*B$20)</f>
        <v>0</v>
      </c>
      <c r="H7" s="26">
        <f t="shared" ref="H7:I7" si="5">(G7*(1+$B$15)^5)+((G7*(1+$B$15)^5)*C$20)</f>
        <v>0</v>
      </c>
      <c r="I7" s="26">
        <f t="shared" si="5"/>
        <v>0</v>
      </c>
      <c r="J7" s="26">
        <f>Renda_Atual!D21</f>
        <v>1298691975.08196</v>
      </c>
      <c r="K7" s="26">
        <f t="shared" ref="K7:K11" si="6">(J7*(1+$B$15)^5)+((J7*(1+$B$15)^5)*B$21)</f>
        <v>1595872333.4468162</v>
      </c>
      <c r="L7" s="26">
        <f t="shared" ref="L7:L11" si="7">(K7*(1+$B$15)^5)+((K7*(1+$B$15)^5)*C$21)</f>
        <v>1961056627.3809907</v>
      </c>
      <c r="M7" s="26">
        <f t="shared" ref="M7:M11" si="8">(L7*(1+$B$15)^5)+((L7*(1+$B$15)^5)*D$21)</f>
        <v>2591678401.2469549</v>
      </c>
      <c r="N7" s="38">
        <f>Renda_Atual!E21</f>
        <v>14918219.955419999</v>
      </c>
      <c r="O7" s="26">
        <f t="shared" ref="O7:O11" si="9">(N7*(1+$B$15)^5)+((N7*(1+$B$15)^5)*B$22)</f>
        <v>17294305.629023302</v>
      </c>
      <c r="P7" s="26">
        <f t="shared" ref="P7:P11" si="10">(O7*(1+$B$15)^5)+((O7*(1+$B$15)^5)*C$22)</f>
        <v>20048840.148747265</v>
      </c>
      <c r="Q7" s="26">
        <f t="shared" ref="Q7:Q11" si="11">(P7*(1+$B$15)^5)+((P7*(1+$B$15)^5)*D$22)</f>
        <v>23242100.604227658</v>
      </c>
      <c r="R7" s="26">
        <f>Renda_Atual!F21</f>
        <v>0</v>
      </c>
      <c r="S7" s="26">
        <f t="shared" ref="S7:S11" si="12">(R7*(1+$B$15)^5)+((R7*(1+$B$15)^5)*B$23)</f>
        <v>0</v>
      </c>
      <c r="T7" s="26">
        <f t="shared" ref="T7:T11" si="13">(S7*(1+$B$15)^5)+((S7*(1+$B$15)^5)*C$23)</f>
        <v>0</v>
      </c>
      <c r="U7" s="26">
        <f t="shared" ref="U7:U11" si="14">(T7*(1+$B$15)^5)+((T7*(1+$B$15)^5)*D$23)</f>
        <v>0</v>
      </c>
    </row>
    <row r="8" spans="1:21">
      <c r="A8" s="23" t="s">
        <v>13</v>
      </c>
      <c r="B8" s="26">
        <f>Renda_Atual!B22</f>
        <v>0</v>
      </c>
      <c r="C8" s="26">
        <f t="shared" si="3"/>
        <v>0</v>
      </c>
      <c r="D8" s="26">
        <f t="shared" si="3"/>
        <v>0</v>
      </c>
      <c r="E8" s="26">
        <f t="shared" si="3"/>
        <v>0</v>
      </c>
      <c r="F8" s="26">
        <f>Renda_Atual!C22</f>
        <v>16534.213423122903</v>
      </c>
      <c r="G8" s="26">
        <f t="shared" si="4"/>
        <v>22431.94170912035</v>
      </c>
      <c r="H8" s="26">
        <f t="shared" ref="H8:I8" si="15">(G8*(1+$B$15)^5)+((G8*(1+$B$15)^5)*C$20)</f>
        <v>29515.412201636977</v>
      </c>
      <c r="I8" s="26">
        <f t="shared" si="15"/>
        <v>39954.551184471122</v>
      </c>
      <c r="J8" s="26">
        <f>Renda_Atual!D22</f>
        <v>17443880.45978</v>
      </c>
      <c r="K8" s="26">
        <f t="shared" si="6"/>
        <v>21435572.674543992</v>
      </c>
      <c r="L8" s="26">
        <f t="shared" si="7"/>
        <v>26340685.889534697</v>
      </c>
      <c r="M8" s="26">
        <f t="shared" si="8"/>
        <v>34811124.646159843</v>
      </c>
      <c r="N8" s="38">
        <f>Renda_Atual!E22</f>
        <v>23583161.273839999</v>
      </c>
      <c r="O8" s="26">
        <f t="shared" si="9"/>
        <v>27339347.454798471</v>
      </c>
      <c r="P8" s="26">
        <f t="shared" si="10"/>
        <v>31693796.712627556</v>
      </c>
      <c r="Q8" s="26">
        <f t="shared" si="11"/>
        <v>36741796.845083691</v>
      </c>
      <c r="R8" s="26">
        <f>Renda_Atual!F22</f>
        <v>0</v>
      </c>
      <c r="S8" s="26">
        <f t="shared" si="12"/>
        <v>0</v>
      </c>
      <c r="T8" s="26">
        <f t="shared" si="13"/>
        <v>0</v>
      </c>
      <c r="U8" s="26">
        <f t="shared" si="14"/>
        <v>0</v>
      </c>
    </row>
    <row r="9" spans="1:21">
      <c r="A9" s="23" t="s">
        <v>14</v>
      </c>
      <c r="B9" s="26">
        <f>Renda_Atual!B23</f>
        <v>85003700.420581996</v>
      </c>
      <c r="C9" s="26">
        <f t="shared" si="3"/>
        <v>107381856.09185259</v>
      </c>
      <c r="D9" s="26">
        <f t="shared" si="3"/>
        <v>133622200.95090258</v>
      </c>
      <c r="E9" s="26">
        <f t="shared" si="3"/>
        <v>172223104.73371154</v>
      </c>
      <c r="F9" s="26">
        <f>Renda_Atual!C23</f>
        <v>117117.34508045389</v>
      </c>
      <c r="G9" s="26">
        <f t="shared" si="4"/>
        <v>158892.92043960246</v>
      </c>
      <c r="H9" s="26">
        <f t="shared" ref="H9:I9" si="16">(G9*(1+$B$15)^5)+((G9*(1+$B$15)^5)*C$20)</f>
        <v>209067.50309492854</v>
      </c>
      <c r="I9" s="26">
        <f t="shared" si="16"/>
        <v>283011.40422333701</v>
      </c>
      <c r="J9" s="26">
        <f>Renda_Atual!D23</f>
        <v>6129347508.6145</v>
      </c>
      <c r="K9" s="26">
        <f t="shared" si="6"/>
        <v>7531929278.6588106</v>
      </c>
      <c r="L9" s="26">
        <f t="shared" si="7"/>
        <v>9255464562.7428741</v>
      </c>
      <c r="M9" s="26">
        <f t="shared" si="8"/>
        <v>12231766929.036827</v>
      </c>
      <c r="N9" s="38">
        <f>Renda_Atual!E23</f>
        <v>83589180.364500001</v>
      </c>
      <c r="O9" s="26">
        <f t="shared" si="9"/>
        <v>96902769.688551456</v>
      </c>
      <c r="P9" s="26">
        <f t="shared" si="10"/>
        <v>112336868.62780157</v>
      </c>
      <c r="Q9" s="26">
        <f t="shared" si="11"/>
        <v>130229219.38825536</v>
      </c>
      <c r="R9" s="26">
        <f>Renda_Atual!F23</f>
        <v>2893963915.4000001</v>
      </c>
      <c r="S9" s="26">
        <f t="shared" si="12"/>
        <v>3556191179.4279146</v>
      </c>
      <c r="T9" s="26">
        <f t="shared" si="13"/>
        <v>4369956251.8190269</v>
      </c>
      <c r="U9" s="26">
        <f t="shared" si="14"/>
        <v>5775213766.9572592</v>
      </c>
    </row>
    <row r="10" spans="1:21">
      <c r="A10" s="23" t="s">
        <v>15</v>
      </c>
      <c r="B10" s="26">
        <f>Renda_Atual!B24</f>
        <v>2218025.38</v>
      </c>
      <c r="C10" s="26">
        <f t="shared" si="3"/>
        <v>2801944.8681032597</v>
      </c>
      <c r="D10" s="26">
        <f t="shared" si="3"/>
        <v>3486641.5411816589</v>
      </c>
      <c r="E10" s="26">
        <f t="shared" si="3"/>
        <v>4493865.7426880393</v>
      </c>
      <c r="F10" s="26">
        <f>Renda_Atual!C24</f>
        <v>1365450.458526233</v>
      </c>
      <c r="G10" s="26">
        <f t="shared" si="4"/>
        <v>1852504.5194781888</v>
      </c>
      <c r="H10" s="26">
        <f t="shared" ref="H10:I10" si="17">(G10*(1+$B$15)^5)+((G10*(1+$B$15)^5)*C$20)</f>
        <v>2437481.1243185205</v>
      </c>
      <c r="I10" s="26">
        <f t="shared" si="17"/>
        <v>3299580.0186509071</v>
      </c>
      <c r="J10" s="26">
        <f>Renda_Atual!D24</f>
        <v>850907419.79865992</v>
      </c>
      <c r="K10" s="26">
        <f t="shared" si="6"/>
        <v>1045621006.0862184</v>
      </c>
      <c r="L10" s="26">
        <f t="shared" si="7"/>
        <v>1284891003.3331892</v>
      </c>
      <c r="M10" s="26">
        <f t="shared" si="8"/>
        <v>1698076544.4506483</v>
      </c>
      <c r="N10" s="38">
        <f>Renda_Atual!E24</f>
        <v>144176256.31966001</v>
      </c>
      <c r="O10" s="26">
        <f t="shared" si="9"/>
        <v>167139796.08101335</v>
      </c>
      <c r="P10" s="26">
        <f t="shared" si="10"/>
        <v>193760832.3805075</v>
      </c>
      <c r="Q10" s="26">
        <f t="shared" si="11"/>
        <v>224621909.59351027</v>
      </c>
      <c r="R10" s="26">
        <f>Renda_Atual!F24</f>
        <v>0</v>
      </c>
      <c r="S10" s="26">
        <f t="shared" si="12"/>
        <v>0</v>
      </c>
      <c r="T10" s="26">
        <f t="shared" si="13"/>
        <v>0</v>
      </c>
      <c r="U10" s="26">
        <f t="shared" si="14"/>
        <v>0</v>
      </c>
    </row>
    <row r="11" spans="1:21">
      <c r="A11" s="28" t="s">
        <v>16</v>
      </c>
      <c r="B11" s="26">
        <f>Renda_Atual!B25</f>
        <v>49294591.514679998</v>
      </c>
      <c r="C11" s="26">
        <f t="shared" si="3"/>
        <v>62271932.938749388</v>
      </c>
      <c r="D11" s="26">
        <f t="shared" si="3"/>
        <v>77489000.838513479</v>
      </c>
      <c r="E11" s="26">
        <f t="shared" si="3"/>
        <v>99874094.365692481</v>
      </c>
      <c r="F11" s="26">
        <f>Renda_Atual!C25</f>
        <v>0</v>
      </c>
      <c r="G11" s="26">
        <f t="shared" si="4"/>
        <v>0</v>
      </c>
      <c r="H11" s="26">
        <f t="shared" ref="H11:I11" si="18">(G11*(1+$B$15)^5)+((G11*(1+$B$15)^5)*C$20)</f>
        <v>0</v>
      </c>
      <c r="I11" s="26">
        <f t="shared" si="18"/>
        <v>0</v>
      </c>
      <c r="J11" s="26">
        <f>Renda_Atual!D25</f>
        <v>4714685437.5781803</v>
      </c>
      <c r="K11" s="26">
        <f t="shared" si="6"/>
        <v>5793549352.0399828</v>
      </c>
      <c r="L11" s="26">
        <f t="shared" si="7"/>
        <v>7119290255.7173653</v>
      </c>
      <c r="M11" s="26">
        <f t="shared" si="8"/>
        <v>9408657827.791523</v>
      </c>
      <c r="N11" s="38">
        <f>Renda_Atual!E25</f>
        <v>15753835.06532</v>
      </c>
      <c r="O11" s="26">
        <f t="shared" si="9"/>
        <v>18263012.562023722</v>
      </c>
      <c r="P11" s="26">
        <f t="shared" si="10"/>
        <v>21171836.98176932</v>
      </c>
      <c r="Q11" s="26">
        <f t="shared" si="11"/>
        <v>24543961.718271133</v>
      </c>
      <c r="R11" s="26">
        <f>Renda_Atual!F25</f>
        <v>0</v>
      </c>
      <c r="S11" s="26">
        <f t="shared" si="12"/>
        <v>0</v>
      </c>
      <c r="T11" s="26">
        <f t="shared" si="13"/>
        <v>0</v>
      </c>
      <c r="U11" s="26">
        <f t="shared" si="14"/>
        <v>0</v>
      </c>
    </row>
    <row r="12" spans="1:21">
      <c r="A12" s="27" t="s">
        <v>17</v>
      </c>
      <c r="B12" s="29">
        <f>SUM(B6:B11)</f>
        <v>153054841.19460198</v>
      </c>
      <c r="C12" s="29">
        <f t="shared" ref="C12:U12" si="19">SUM(C6:C11)</f>
        <v>193348205.43107334</v>
      </c>
      <c r="D12" s="29">
        <f t="shared" si="19"/>
        <v>240595699.30983436</v>
      </c>
      <c r="E12" s="29">
        <f t="shared" si="19"/>
        <v>310099205.26562232</v>
      </c>
      <c r="F12" s="29">
        <f t="shared" si="19"/>
        <v>1511502.677097152</v>
      </c>
      <c r="G12" s="29">
        <f t="shared" si="19"/>
        <v>2050653.3379087518</v>
      </c>
      <c r="H12" s="29">
        <f t="shared" si="19"/>
        <v>2698200.5987663139</v>
      </c>
      <c r="I12" s="29">
        <f t="shared" si="19"/>
        <v>3652511.8874470685</v>
      </c>
      <c r="J12" s="29">
        <f t="shared" si="19"/>
        <v>13386977955.41534</v>
      </c>
      <c r="K12" s="29">
        <f t="shared" si="19"/>
        <v>16450327065.554939</v>
      </c>
      <c r="L12" s="29">
        <f t="shared" si="19"/>
        <v>20214663941.704643</v>
      </c>
      <c r="M12" s="29">
        <f t="shared" si="19"/>
        <v>26715142844.267971</v>
      </c>
      <c r="N12" s="30">
        <f t="shared" si="19"/>
        <v>296783924.43696004</v>
      </c>
      <c r="O12" s="29">
        <f t="shared" si="19"/>
        <v>344053909.26877791</v>
      </c>
      <c r="P12" s="29">
        <f t="shared" si="19"/>
        <v>398852777.17685866</v>
      </c>
      <c r="Q12" s="29">
        <f t="shared" si="19"/>
        <v>462379684.04368693</v>
      </c>
      <c r="R12" s="29">
        <f t="shared" si="19"/>
        <v>2893963915.4000001</v>
      </c>
      <c r="S12" s="29">
        <f t="shared" si="19"/>
        <v>3556191179.4279146</v>
      </c>
      <c r="T12" s="29">
        <f t="shared" si="19"/>
        <v>4369956251.8190269</v>
      </c>
      <c r="U12" s="29">
        <f t="shared" si="19"/>
        <v>5775213766.9572592</v>
      </c>
    </row>
    <row r="14" spans="1:21">
      <c r="A14" s="64" t="s">
        <v>83</v>
      </c>
      <c r="B14" s="65"/>
    </row>
    <row r="15" spans="1:21" ht="24" customHeight="1">
      <c r="A15" s="120" t="s">
        <v>119</v>
      </c>
      <c r="B15" s="121">
        <v>0.03</v>
      </c>
      <c r="C15" s="122" t="s">
        <v>82</v>
      </c>
    </row>
    <row r="17" spans="1:4">
      <c r="A17" s="164" t="s">
        <v>118</v>
      </c>
      <c r="B17" s="165"/>
      <c r="C17" s="165"/>
      <c r="D17" s="166"/>
    </row>
    <row r="18" spans="1:4">
      <c r="A18" s="50" t="s">
        <v>62</v>
      </c>
      <c r="B18" s="50" t="s">
        <v>64</v>
      </c>
      <c r="C18" s="50" t="s">
        <v>65</v>
      </c>
      <c r="D18" s="50" t="s">
        <v>87</v>
      </c>
    </row>
    <row r="19" spans="1:4">
      <c r="A19" s="65" t="s">
        <v>84</v>
      </c>
      <c r="B19" s="123">
        <v>8.9700000000000002E-2</v>
      </c>
      <c r="C19" s="123">
        <v>7.3400000000000007E-2</v>
      </c>
      <c r="D19" s="123">
        <v>0.1118</v>
      </c>
    </row>
    <row r="20" spans="1:4">
      <c r="A20" s="65" t="s">
        <v>71</v>
      </c>
      <c r="B20" s="123">
        <v>0.17030000000000001</v>
      </c>
      <c r="C20" s="123">
        <v>0.13500000000000001</v>
      </c>
      <c r="D20" s="123">
        <v>0.16769999999999999</v>
      </c>
    </row>
    <row r="21" spans="1:4">
      <c r="A21" s="65" t="s">
        <v>67</v>
      </c>
      <c r="B21" s="123">
        <v>0.06</v>
      </c>
      <c r="C21" s="123">
        <v>0.06</v>
      </c>
      <c r="D21" s="123">
        <v>0.14000000000000001</v>
      </c>
    </row>
    <row r="22" spans="1:4">
      <c r="A22" s="65" t="s">
        <v>68</v>
      </c>
      <c r="B22" s="123"/>
      <c r="C22" s="123"/>
      <c r="D22" s="123"/>
    </row>
    <row r="23" spans="1:4">
      <c r="A23" s="65" t="s">
        <v>86</v>
      </c>
      <c r="B23" s="123">
        <v>0.06</v>
      </c>
      <c r="C23" s="123">
        <v>0.06</v>
      </c>
      <c r="D23" s="123">
        <v>0.14000000000000001</v>
      </c>
    </row>
  </sheetData>
  <mergeCells count="9">
    <mergeCell ref="A17:D17"/>
    <mergeCell ref="J4:M4"/>
    <mergeCell ref="N4:Q4"/>
    <mergeCell ref="R4:U4"/>
    <mergeCell ref="A1:U1"/>
    <mergeCell ref="A3:U3"/>
    <mergeCell ref="A4:A5"/>
    <mergeCell ref="B4:E4"/>
    <mergeCell ref="F4:I4"/>
  </mergeCells>
  <phoneticPr fontId="16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598FF-D7B0-4D0D-A231-6C3719D4B5D5}">
  <dimension ref="A1:Y36"/>
  <sheetViews>
    <sheetView workbookViewId="0">
      <selection activeCell="B31" sqref="B31:F36"/>
    </sheetView>
  </sheetViews>
  <sheetFormatPr defaultColWidth="9.125" defaultRowHeight="11.25"/>
  <cols>
    <col min="1" max="1" width="16.375" style="5" bestFit="1" customWidth="1"/>
    <col min="2" max="2" width="25.125" style="4" customWidth="1"/>
    <col min="3" max="3" width="15" style="4" bestFit="1" customWidth="1"/>
    <col min="4" max="4" width="12.75" style="4" bestFit="1" customWidth="1"/>
    <col min="5" max="5" width="11.375" style="4" bestFit="1" customWidth="1"/>
    <col min="6" max="6" width="15.25" style="4" bestFit="1" customWidth="1"/>
    <col min="7" max="8" width="7.875" style="4" bestFit="1" customWidth="1"/>
    <col min="9" max="9" width="1.875" style="4" customWidth="1"/>
    <col min="10" max="11" width="10.625" style="4" bestFit="1" customWidth="1"/>
    <col min="12" max="12" width="1.375" style="4" customWidth="1"/>
    <col min="13" max="13" width="8.25" style="4" bestFit="1" customWidth="1"/>
    <col min="14" max="14" width="10.625" style="4" bestFit="1" customWidth="1"/>
    <col min="15" max="15" width="11" style="4" bestFit="1" customWidth="1"/>
    <col min="16" max="16" width="7.875" style="4" bestFit="1" customWidth="1"/>
    <col min="17" max="17" width="2" style="4" customWidth="1"/>
    <col min="18" max="18" width="8.25" style="4" bestFit="1" customWidth="1"/>
    <col min="19" max="19" width="10.625" style="4" bestFit="1" customWidth="1"/>
    <col min="20" max="20" width="11" style="4" bestFit="1" customWidth="1"/>
    <col min="21" max="21" width="7.875" style="4" bestFit="1" customWidth="1"/>
    <col min="22" max="22" width="1.75" style="4" customWidth="1"/>
    <col min="23" max="23" width="8.25" style="4" bestFit="1" customWidth="1"/>
    <col min="24" max="24" width="10.375" style="4" customWidth="1"/>
    <col min="25" max="25" width="11" style="4" bestFit="1" customWidth="1"/>
    <col min="26" max="16384" width="9.125" style="4"/>
  </cols>
  <sheetData>
    <row r="1" spans="1:25" ht="12.75">
      <c r="A1" s="171" t="s">
        <v>42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</row>
    <row r="3" spans="1:25" ht="12.75">
      <c r="A3" s="171" t="s">
        <v>121</v>
      </c>
      <c r="B3" s="171"/>
      <c r="C3" s="171"/>
      <c r="D3" s="171"/>
      <c r="E3" s="171"/>
      <c r="F3" s="171"/>
    </row>
    <row r="4" spans="1:25" ht="14.25">
      <c r="A4" s="108"/>
      <c r="B4" s="108"/>
      <c r="C4" s="108"/>
      <c r="D4" s="108"/>
      <c r="E4" s="108"/>
      <c r="F4" s="108"/>
    </row>
    <row r="5" spans="1:25" ht="14.25">
      <c r="A5" s="125" t="s">
        <v>122</v>
      </c>
      <c r="B5" s="124" t="s">
        <v>123</v>
      </c>
      <c r="C5" s="108"/>
      <c r="D5" s="108"/>
      <c r="E5" s="108"/>
      <c r="F5" s="108"/>
    </row>
    <row r="6" spans="1:25" ht="14.25">
      <c r="A6" s="108"/>
      <c r="B6" s="108"/>
      <c r="C6" s="108"/>
      <c r="D6" s="108"/>
      <c r="E6" s="108"/>
      <c r="F6" s="108"/>
    </row>
    <row r="7" spans="1:25" ht="12.75">
      <c r="A7" s="173" t="s">
        <v>36</v>
      </c>
      <c r="B7" s="173" t="s">
        <v>124</v>
      </c>
      <c r="C7" s="174"/>
      <c r="D7" s="174"/>
      <c r="E7" s="174"/>
      <c r="F7" s="174"/>
    </row>
    <row r="8" spans="1:25" ht="12.75">
      <c r="A8" s="173"/>
      <c r="B8" s="127" t="s">
        <v>1</v>
      </c>
      <c r="C8" s="127" t="s">
        <v>2</v>
      </c>
      <c r="D8" s="127" t="s">
        <v>3</v>
      </c>
      <c r="E8" s="127" t="s">
        <v>4</v>
      </c>
      <c r="F8" s="127" t="s">
        <v>5</v>
      </c>
    </row>
    <row r="9" spans="1:25" ht="12.75">
      <c r="A9" s="128" t="s">
        <v>11</v>
      </c>
      <c r="B9" s="131">
        <v>0</v>
      </c>
      <c r="C9" s="131">
        <v>0</v>
      </c>
      <c r="D9" s="131">
        <v>0</v>
      </c>
      <c r="E9" s="132">
        <v>0</v>
      </c>
      <c r="F9" s="132">
        <v>0</v>
      </c>
    </row>
    <row r="10" spans="1:25" ht="12.75">
      <c r="A10" s="128" t="s">
        <v>12</v>
      </c>
      <c r="B10" s="131">
        <v>0</v>
      </c>
      <c r="C10" s="131">
        <v>0</v>
      </c>
      <c r="D10" s="131">
        <v>0</v>
      </c>
      <c r="E10" s="132">
        <v>0</v>
      </c>
      <c r="F10" s="132">
        <v>0</v>
      </c>
    </row>
    <row r="11" spans="1:25" ht="12.75">
      <c r="A11" s="128" t="s">
        <v>13</v>
      </c>
      <c r="B11" s="131">
        <v>0</v>
      </c>
      <c r="C11" s="131">
        <v>0</v>
      </c>
      <c r="D11" s="131">
        <v>0</v>
      </c>
      <c r="E11" s="132">
        <v>0</v>
      </c>
      <c r="F11" s="132">
        <v>0</v>
      </c>
    </row>
    <row r="12" spans="1:25" ht="12.75">
      <c r="A12" s="128" t="s">
        <v>14</v>
      </c>
      <c r="B12" s="131">
        <v>27126938.092498459</v>
      </c>
      <c r="C12" s="131">
        <v>0</v>
      </c>
      <c r="D12" s="131">
        <v>10336186.122783305</v>
      </c>
      <c r="E12" s="132">
        <v>0</v>
      </c>
      <c r="F12" s="132">
        <v>46669260.79999999</v>
      </c>
    </row>
    <row r="13" spans="1:25" ht="12.75">
      <c r="A13" s="128" t="s">
        <v>15</v>
      </c>
      <c r="B13" s="131">
        <v>0</v>
      </c>
      <c r="C13" s="131">
        <v>0</v>
      </c>
      <c r="D13" s="131">
        <v>0</v>
      </c>
      <c r="E13" s="132">
        <v>0</v>
      </c>
      <c r="F13" s="132">
        <v>0</v>
      </c>
    </row>
    <row r="14" spans="1:25" ht="12.75">
      <c r="A14" s="128" t="s">
        <v>16</v>
      </c>
      <c r="B14" s="131">
        <v>0</v>
      </c>
      <c r="C14" s="131">
        <v>0</v>
      </c>
      <c r="D14" s="131">
        <v>27625.919999999998</v>
      </c>
      <c r="E14" s="132">
        <v>0</v>
      </c>
      <c r="F14" s="132">
        <v>0</v>
      </c>
    </row>
    <row r="16" spans="1:25" ht="14.25">
      <c r="A16" s="125" t="s">
        <v>125</v>
      </c>
      <c r="B16" s="124" t="s">
        <v>126</v>
      </c>
      <c r="C16" s="108"/>
      <c r="D16" s="108"/>
      <c r="E16" s="108"/>
      <c r="F16" s="108"/>
    </row>
    <row r="18" spans="1:6" ht="12.75">
      <c r="A18" s="175" t="s">
        <v>36</v>
      </c>
      <c r="B18" s="175" t="s">
        <v>124</v>
      </c>
      <c r="C18" s="175"/>
      <c r="D18" s="175"/>
      <c r="E18" s="175"/>
      <c r="F18" s="175"/>
    </row>
    <row r="19" spans="1:6" ht="12.75">
      <c r="A19" s="175"/>
      <c r="B19" s="129" t="s">
        <v>1</v>
      </c>
      <c r="C19" s="129" t="s">
        <v>2</v>
      </c>
      <c r="D19" s="129" t="s">
        <v>3</v>
      </c>
      <c r="E19" s="129" t="s">
        <v>4</v>
      </c>
      <c r="F19" s="129" t="s">
        <v>5</v>
      </c>
    </row>
    <row r="20" spans="1:6" ht="12.75">
      <c r="A20" s="128" t="s">
        <v>11</v>
      </c>
      <c r="B20" s="131">
        <v>0</v>
      </c>
      <c r="C20" s="131">
        <v>0</v>
      </c>
      <c r="D20" s="131">
        <v>0</v>
      </c>
      <c r="E20" s="131">
        <v>0</v>
      </c>
      <c r="F20" s="131">
        <v>0</v>
      </c>
    </row>
    <row r="21" spans="1:6" ht="12.75">
      <c r="A21" s="128" t="s">
        <v>12</v>
      </c>
      <c r="B21" s="131">
        <v>0</v>
      </c>
      <c r="C21" s="131">
        <v>0</v>
      </c>
      <c r="D21" s="131">
        <v>0</v>
      </c>
      <c r="E21" s="131">
        <v>0</v>
      </c>
      <c r="F21" s="131">
        <v>0</v>
      </c>
    </row>
    <row r="22" spans="1:6" ht="12.75">
      <c r="A22" s="128" t="s">
        <v>13</v>
      </c>
      <c r="B22" s="131">
        <v>0</v>
      </c>
      <c r="C22" s="131">
        <v>0</v>
      </c>
      <c r="D22" s="131">
        <v>0</v>
      </c>
      <c r="E22" s="131">
        <v>0</v>
      </c>
      <c r="F22" s="131">
        <v>0</v>
      </c>
    </row>
    <row r="23" spans="1:6" ht="12.75">
      <c r="A23" s="128" t="s">
        <v>14</v>
      </c>
      <c r="B23" s="131">
        <v>29809043.353584114</v>
      </c>
      <c r="C23" s="131">
        <v>0</v>
      </c>
      <c r="D23" s="131">
        <v>11320736.045361057</v>
      </c>
      <c r="E23" s="131">
        <v>8870.4</v>
      </c>
      <c r="F23" s="131">
        <v>66524496.438484788</v>
      </c>
    </row>
    <row r="24" spans="1:6" ht="12.75">
      <c r="A24" s="128" t="s">
        <v>15</v>
      </c>
      <c r="B24" s="131">
        <v>58171.276800000014</v>
      </c>
      <c r="C24" s="131">
        <v>4110454.2720000003</v>
      </c>
      <c r="D24" s="131">
        <v>0</v>
      </c>
      <c r="E24" s="131">
        <v>9181.2000000000007</v>
      </c>
      <c r="F24" s="131">
        <v>0</v>
      </c>
    </row>
    <row r="25" spans="1:6" ht="12.75">
      <c r="A25" s="128" t="s">
        <v>16</v>
      </c>
      <c r="B25" s="131">
        <v>865726.18239034084</v>
      </c>
      <c r="C25" s="131">
        <v>0</v>
      </c>
      <c r="D25" s="131">
        <v>68428.639999999999</v>
      </c>
      <c r="E25" s="131">
        <v>12012</v>
      </c>
      <c r="F25" s="131">
        <v>0</v>
      </c>
    </row>
    <row r="27" spans="1:6" ht="14.25">
      <c r="A27" s="125" t="s">
        <v>127</v>
      </c>
      <c r="B27" s="124" t="s">
        <v>59</v>
      </c>
      <c r="C27" s="108"/>
      <c r="D27" s="108"/>
      <c r="E27" s="108"/>
      <c r="F27" s="108"/>
    </row>
    <row r="29" spans="1:6" ht="12.75">
      <c r="A29" s="172" t="s">
        <v>36</v>
      </c>
      <c r="B29" s="172" t="s">
        <v>124</v>
      </c>
      <c r="C29" s="172"/>
      <c r="D29" s="172"/>
      <c r="E29" s="172"/>
      <c r="F29" s="172"/>
    </row>
    <row r="30" spans="1:6" ht="12.75">
      <c r="A30" s="172"/>
      <c r="B30" s="130" t="s">
        <v>1</v>
      </c>
      <c r="C30" s="130" t="s">
        <v>2</v>
      </c>
      <c r="D30" s="130" t="s">
        <v>3</v>
      </c>
      <c r="E30" s="130" t="s">
        <v>4</v>
      </c>
      <c r="F30" s="130" t="s">
        <v>5</v>
      </c>
    </row>
    <row r="31" spans="1:6" ht="12.75">
      <c r="A31" s="128" t="s">
        <v>11</v>
      </c>
      <c r="B31" s="131">
        <v>0</v>
      </c>
      <c r="C31" s="131">
        <v>0</v>
      </c>
      <c r="D31" s="131">
        <v>0</v>
      </c>
      <c r="E31" s="131">
        <v>44150.400000000001</v>
      </c>
      <c r="F31" s="131">
        <v>0</v>
      </c>
    </row>
    <row r="32" spans="1:6" ht="12.75">
      <c r="A32" s="128" t="s">
        <v>12</v>
      </c>
      <c r="B32" s="131">
        <v>0</v>
      </c>
      <c r="C32" s="131">
        <v>0</v>
      </c>
      <c r="D32" s="131">
        <v>0</v>
      </c>
      <c r="E32" s="131">
        <v>44150.400000000001</v>
      </c>
      <c r="F32" s="131">
        <v>0</v>
      </c>
    </row>
    <row r="33" spans="1:6" ht="12.75">
      <c r="A33" s="128" t="s">
        <v>13</v>
      </c>
      <c r="B33" s="131">
        <v>0</v>
      </c>
      <c r="C33" s="131">
        <v>0</v>
      </c>
      <c r="D33" s="131">
        <v>0</v>
      </c>
      <c r="E33" s="131">
        <v>353203.20000000001</v>
      </c>
      <c r="F33" s="131">
        <v>0</v>
      </c>
    </row>
    <row r="34" spans="1:6" ht="12.75">
      <c r="A34" s="128" t="s">
        <v>14</v>
      </c>
      <c r="B34" s="131">
        <v>29809043.353584114</v>
      </c>
      <c r="C34" s="131">
        <v>0</v>
      </c>
      <c r="D34" s="131">
        <v>22461982.732799999</v>
      </c>
      <c r="E34" s="131">
        <v>618105.60000000009</v>
      </c>
      <c r="F34" s="131">
        <v>66524496.438484788</v>
      </c>
    </row>
    <row r="35" spans="1:6" ht="12.75">
      <c r="A35" s="128" t="s">
        <v>15</v>
      </c>
      <c r="B35" s="131">
        <v>58171.276800000014</v>
      </c>
      <c r="C35" s="131">
        <v>4110454.2720000003</v>
      </c>
      <c r="D35" s="131">
        <v>0</v>
      </c>
      <c r="E35" s="131">
        <v>176601.60000000001</v>
      </c>
      <c r="F35" s="131">
        <v>0</v>
      </c>
    </row>
    <row r="36" spans="1:6" ht="12.75">
      <c r="A36" s="128" t="s">
        <v>16</v>
      </c>
      <c r="B36" s="131">
        <v>865726.18239034084</v>
      </c>
      <c r="C36" s="131">
        <v>0</v>
      </c>
      <c r="D36" s="131">
        <v>18202.5792</v>
      </c>
      <c r="E36" s="131">
        <v>176601.60000000001</v>
      </c>
      <c r="F36" s="131">
        <v>0</v>
      </c>
    </row>
  </sheetData>
  <mergeCells count="8">
    <mergeCell ref="A1:Y1"/>
    <mergeCell ref="A3:F3"/>
    <mergeCell ref="A29:A30"/>
    <mergeCell ref="B29:F29"/>
    <mergeCell ref="B7:F7"/>
    <mergeCell ref="A7:A8"/>
    <mergeCell ref="A18:A19"/>
    <mergeCell ref="B18:F18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6F77C-B179-4002-9E56-CB40EA7FB2A3}">
  <dimension ref="A1:Q52"/>
  <sheetViews>
    <sheetView workbookViewId="0">
      <selection activeCell="O19" sqref="O19"/>
    </sheetView>
  </sheetViews>
  <sheetFormatPr defaultColWidth="9.125" defaultRowHeight="12.75"/>
  <cols>
    <col min="1" max="1" width="20.375" style="1" bestFit="1" customWidth="1"/>
    <col min="2" max="5" width="9.625" style="1" bestFit="1" customWidth="1"/>
    <col min="6" max="6" width="2" style="1" customWidth="1"/>
    <col min="7" max="9" width="9.25" style="1" bestFit="1" customWidth="1"/>
    <col min="10" max="10" width="4.375" style="1" customWidth="1"/>
    <col min="11" max="13" width="9.25" style="1" bestFit="1" customWidth="1"/>
    <col min="14" max="14" width="4.875" style="1" customWidth="1"/>
    <col min="15" max="15" width="16.125" style="1" customWidth="1"/>
    <col min="16" max="16384" width="9.125" style="1"/>
  </cols>
  <sheetData>
    <row r="1" spans="1:17">
      <c r="A1" s="171" t="s">
        <v>109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1:17" ht="8.25" customHeight="1"/>
    <row r="3" spans="1:17">
      <c r="A3" s="176" t="s">
        <v>66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</row>
    <row r="4" spans="1:17">
      <c r="A4" s="201" t="s">
        <v>41</v>
      </c>
      <c r="B4" s="195" t="s">
        <v>72</v>
      </c>
      <c r="C4" s="195"/>
      <c r="D4" s="195"/>
      <c r="E4" s="195"/>
      <c r="G4" s="198" t="s">
        <v>63</v>
      </c>
      <c r="H4" s="199"/>
      <c r="I4" s="200"/>
      <c r="K4" s="195" t="s">
        <v>90</v>
      </c>
      <c r="L4" s="195"/>
      <c r="M4" s="195"/>
      <c r="O4" s="178" t="s">
        <v>110</v>
      </c>
    </row>
    <row r="5" spans="1:17">
      <c r="A5" s="202"/>
      <c r="B5" s="32">
        <v>2023</v>
      </c>
      <c r="C5" s="32">
        <v>2028</v>
      </c>
      <c r="D5" s="32">
        <v>2033</v>
      </c>
      <c r="E5" s="32">
        <v>2040</v>
      </c>
      <c r="G5" s="32" t="s">
        <v>64</v>
      </c>
      <c r="H5" s="32" t="s">
        <v>65</v>
      </c>
      <c r="I5" s="32" t="s">
        <v>87</v>
      </c>
      <c r="K5" s="32" t="s">
        <v>64</v>
      </c>
      <c r="L5" s="32" t="s">
        <v>65</v>
      </c>
      <c r="M5" s="32" t="s">
        <v>87</v>
      </c>
      <c r="O5" s="179"/>
    </row>
    <row r="6" spans="1:17">
      <c r="A6" s="12" t="s">
        <v>11</v>
      </c>
      <c r="B6" s="13">
        <v>3.37121195023148E-2</v>
      </c>
      <c r="C6" s="13">
        <v>3.5257464192708303E-2</v>
      </c>
      <c r="D6" s="13">
        <v>3.6556687282986097E-2</v>
      </c>
      <c r="E6" s="13">
        <v>3.75850831886574E-2</v>
      </c>
      <c r="G6" s="14">
        <f t="shared" ref="G6:I11" si="0">IF(B6&gt;0,(C6-B6)/B6,0)</f>
        <v>4.5839440332056079E-2</v>
      </c>
      <c r="H6" s="14">
        <f t="shared" si="0"/>
        <v>3.6849589725925051E-2</v>
      </c>
      <c r="I6" s="14">
        <f t="shared" si="0"/>
        <v>2.8131539866029669E-2</v>
      </c>
      <c r="K6" s="14">
        <f>IF($O6&gt;25%,($O6-25%)/2,0)</f>
        <v>9.4024999999999997E-2</v>
      </c>
      <c r="L6" s="14">
        <f t="shared" ref="L6" si="1">IF($O6&gt;25%,($O6-25%)/2,0)</f>
        <v>9.4024999999999997E-2</v>
      </c>
      <c r="M6" s="14">
        <v>0.05</v>
      </c>
      <c r="N6" s="99"/>
      <c r="O6" s="102">
        <f>AVERAGE(36.68,50.93)%</f>
        <v>0.43804999999999999</v>
      </c>
      <c r="P6" s="104"/>
      <c r="Q6" s="104"/>
    </row>
    <row r="7" spans="1:17">
      <c r="A7" s="12" t="s">
        <v>12</v>
      </c>
      <c r="B7" s="13">
        <v>7.8357443595679005E-2</v>
      </c>
      <c r="C7" s="13">
        <v>8.1164931734664297E-2</v>
      </c>
      <c r="D7" s="13">
        <v>8.34470714240933E-2</v>
      </c>
      <c r="E7" s="13">
        <v>8.54389749228395E-2</v>
      </c>
      <c r="G7" s="14">
        <f t="shared" si="0"/>
        <v>3.5829246210121513E-2</v>
      </c>
      <c r="H7" s="14">
        <f t="shared" si="0"/>
        <v>2.8117311758353091E-2</v>
      </c>
      <c r="I7" s="14">
        <f t="shared" si="0"/>
        <v>2.3870262487978539E-2</v>
      </c>
      <c r="K7" s="14">
        <f t="shared" ref="K7:L11" si="2">IF($O7&gt;25%,($O7-25%)/2,0)</f>
        <v>0.11482500000000001</v>
      </c>
      <c r="L7" s="14">
        <f t="shared" si="2"/>
        <v>0.11482500000000001</v>
      </c>
      <c r="M7" s="14">
        <v>0.05</v>
      </c>
      <c r="N7" s="99"/>
      <c r="O7" s="102">
        <f>AVERAGE(45.89,50.04)%</f>
        <v>0.47965000000000002</v>
      </c>
    </row>
    <row r="8" spans="1:17">
      <c r="A8" s="12" t="s">
        <v>13</v>
      </c>
      <c r="B8" s="13">
        <v>5.9377295630787003E-2</v>
      </c>
      <c r="C8" s="13">
        <v>6.1137599971064799E-2</v>
      </c>
      <c r="D8" s="13">
        <v>6.2462696527777702E-2</v>
      </c>
      <c r="E8" s="13">
        <v>6.3585283989197494E-2</v>
      </c>
      <c r="G8" s="14">
        <f t="shared" si="0"/>
        <v>2.9646084780006084E-2</v>
      </c>
      <c r="H8" s="14">
        <f t="shared" si="0"/>
        <v>2.1674003515676842E-2</v>
      </c>
      <c r="I8" s="14">
        <f t="shared" si="0"/>
        <v>1.797212614605212E-2</v>
      </c>
      <c r="K8" s="14">
        <v>0</v>
      </c>
      <c r="L8" s="14">
        <v>0</v>
      </c>
      <c r="M8" s="14">
        <v>0.05</v>
      </c>
      <c r="N8" s="99"/>
      <c r="O8" s="102" t="s">
        <v>100</v>
      </c>
    </row>
    <row r="9" spans="1:17">
      <c r="A9" s="12" t="s">
        <v>14</v>
      </c>
      <c r="B9" s="13">
        <v>0.48501385258728702</v>
      </c>
      <c r="C9" s="13">
        <v>0.49951945618007298</v>
      </c>
      <c r="D9" s="13">
        <v>0.50991907685185101</v>
      </c>
      <c r="E9" s="13">
        <v>0.51675873556616503</v>
      </c>
      <c r="G9" s="14">
        <f t="shared" si="0"/>
        <v>2.9907606793922282E-2</v>
      </c>
      <c r="H9" s="14">
        <f t="shared" si="0"/>
        <v>2.0819250467851717E-2</v>
      </c>
      <c r="I9" s="14">
        <f t="shared" si="0"/>
        <v>1.3413223832575259E-2</v>
      </c>
      <c r="K9" s="14">
        <f t="shared" si="2"/>
        <v>1.319999999999999E-2</v>
      </c>
      <c r="L9" s="14">
        <f t="shared" si="2"/>
        <v>1.319999999999999E-2</v>
      </c>
      <c r="M9" s="14">
        <v>0.05</v>
      </c>
      <c r="N9" s="99"/>
      <c r="O9" s="102">
        <f>AVERAGE(29.98,25.3)%</f>
        <v>0.27639999999999998</v>
      </c>
    </row>
    <row r="10" spans="1:17">
      <c r="A10" s="12" t="s">
        <v>15</v>
      </c>
      <c r="B10" s="13">
        <v>0.40032520269097199</v>
      </c>
      <c r="C10" s="13">
        <v>0.40833492241030001</v>
      </c>
      <c r="D10" s="13">
        <v>0.41353522565104101</v>
      </c>
      <c r="E10" s="13">
        <v>0.41643282633101802</v>
      </c>
      <c r="G10" s="14">
        <f t="shared" si="0"/>
        <v>2.0008032633186613E-2</v>
      </c>
      <c r="H10" s="14">
        <f t="shared" si="0"/>
        <v>1.2735386946688019E-2</v>
      </c>
      <c r="I10" s="14">
        <f t="shared" si="0"/>
        <v>7.006901710525963E-3</v>
      </c>
      <c r="K10" s="14">
        <f t="shared" si="2"/>
        <v>0</v>
      </c>
      <c r="L10" s="14">
        <f t="shared" si="2"/>
        <v>0</v>
      </c>
      <c r="M10" s="14">
        <v>0.05</v>
      </c>
      <c r="N10" s="99"/>
      <c r="O10" s="102">
        <v>0.24510000000000001</v>
      </c>
    </row>
    <row r="11" spans="1:17">
      <c r="A11" s="12" t="s">
        <v>16</v>
      </c>
      <c r="B11" s="13">
        <v>0.45720883262683198</v>
      </c>
      <c r="C11" s="13">
        <v>0.49448865069685499</v>
      </c>
      <c r="D11" s="13">
        <v>0.52973086227092903</v>
      </c>
      <c r="E11" s="13">
        <v>0.56118835853587901</v>
      </c>
      <c r="G11" s="14">
        <f t="shared" si="0"/>
        <v>8.1537834376113894E-2</v>
      </c>
      <c r="H11" s="14">
        <f t="shared" si="0"/>
        <v>7.1270010999057651E-2</v>
      </c>
      <c r="I11" s="14">
        <f t="shared" si="0"/>
        <v>5.9383922111113763E-2</v>
      </c>
      <c r="K11" s="14">
        <f t="shared" si="2"/>
        <v>4.3799999999999978E-2</v>
      </c>
      <c r="L11" s="14">
        <f t="shared" si="2"/>
        <v>4.3799999999999978E-2</v>
      </c>
      <c r="M11" s="14">
        <v>0.05</v>
      </c>
      <c r="N11" s="99"/>
      <c r="O11" s="102">
        <f>AVERAGE(40.01,27.51)%</f>
        <v>0.33759999999999996</v>
      </c>
    </row>
    <row r="12" spans="1:17" ht="10.5" customHeight="1"/>
    <row r="13" spans="1:17">
      <c r="A13" s="196" t="s">
        <v>71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</row>
    <row r="14" spans="1:17">
      <c r="A14" s="189" t="s">
        <v>41</v>
      </c>
      <c r="B14" s="191" t="s">
        <v>72</v>
      </c>
      <c r="C14" s="192"/>
      <c r="D14" s="192"/>
      <c r="E14" s="193"/>
      <c r="G14" s="194" t="s">
        <v>63</v>
      </c>
      <c r="H14" s="194"/>
      <c r="I14" s="194"/>
      <c r="K14" s="194" t="s">
        <v>90</v>
      </c>
      <c r="L14" s="194"/>
      <c r="M14" s="194"/>
    </row>
    <row r="15" spans="1:17">
      <c r="A15" s="190"/>
      <c r="B15" s="33">
        <v>2023</v>
      </c>
      <c r="C15" s="33">
        <v>2028</v>
      </c>
      <c r="D15" s="33">
        <v>2033</v>
      </c>
      <c r="E15" s="33">
        <v>2040</v>
      </c>
      <c r="G15" s="33" t="s">
        <v>64</v>
      </c>
      <c r="H15" s="33" t="s">
        <v>65</v>
      </c>
      <c r="I15" s="33" t="s">
        <v>87</v>
      </c>
      <c r="K15" s="33" t="s">
        <v>64</v>
      </c>
      <c r="L15" s="33" t="s">
        <v>65</v>
      </c>
      <c r="M15" s="33" t="s">
        <v>87</v>
      </c>
    </row>
    <row r="16" spans="1:17">
      <c r="A16" s="12" t="s">
        <v>11</v>
      </c>
      <c r="B16" s="13">
        <v>0</v>
      </c>
      <c r="C16" s="13">
        <v>0</v>
      </c>
      <c r="D16" s="13">
        <v>0</v>
      </c>
      <c r="E16" s="13">
        <v>0</v>
      </c>
      <c r="G16" s="14">
        <f t="shared" ref="G16:I21" si="3">IF(B16&gt;0,(C16-B16)/B16,0)</f>
        <v>0</v>
      </c>
      <c r="H16" s="14">
        <f t="shared" si="3"/>
        <v>0</v>
      </c>
      <c r="I16" s="14">
        <f t="shared" si="3"/>
        <v>0</v>
      </c>
      <c r="K16" s="14">
        <v>0</v>
      </c>
      <c r="L16" s="14">
        <v>0</v>
      </c>
      <c r="M16" s="14">
        <v>0</v>
      </c>
    </row>
    <row r="17" spans="1:15">
      <c r="A17" s="12" t="s">
        <v>12</v>
      </c>
      <c r="B17" s="13">
        <v>0</v>
      </c>
      <c r="C17" s="13">
        <v>0</v>
      </c>
      <c r="D17" s="13">
        <v>0</v>
      </c>
      <c r="E17" s="13">
        <v>0</v>
      </c>
      <c r="G17" s="14">
        <f t="shared" si="3"/>
        <v>0</v>
      </c>
      <c r="H17" s="14">
        <f t="shared" si="3"/>
        <v>0</v>
      </c>
      <c r="I17" s="14">
        <f t="shared" si="3"/>
        <v>0</v>
      </c>
      <c r="K17" s="14">
        <v>0</v>
      </c>
      <c r="L17" s="14">
        <v>0</v>
      </c>
      <c r="M17" s="14">
        <v>0</v>
      </c>
    </row>
    <row r="18" spans="1:15">
      <c r="A18" s="12" t="s">
        <v>13</v>
      </c>
      <c r="B18" s="13">
        <v>0</v>
      </c>
      <c r="C18" s="13">
        <v>0</v>
      </c>
      <c r="D18" s="13">
        <v>0</v>
      </c>
      <c r="E18" s="13">
        <v>0</v>
      </c>
      <c r="G18" s="14">
        <v>0.17030000000000001</v>
      </c>
      <c r="H18" s="14">
        <v>0.13500000000000001</v>
      </c>
      <c r="I18" s="14">
        <v>0.16769999999999999</v>
      </c>
      <c r="K18" s="14">
        <v>0</v>
      </c>
      <c r="L18" s="14">
        <v>0</v>
      </c>
      <c r="M18" s="14">
        <v>0</v>
      </c>
    </row>
    <row r="19" spans="1:15">
      <c r="A19" s="12" t="s">
        <v>14</v>
      </c>
      <c r="B19" s="13">
        <v>0</v>
      </c>
      <c r="C19" s="13">
        <v>0</v>
      </c>
      <c r="D19" s="13">
        <v>0</v>
      </c>
      <c r="E19" s="13">
        <v>0</v>
      </c>
      <c r="G19" s="14">
        <f t="shared" si="3"/>
        <v>0</v>
      </c>
      <c r="H19" s="14">
        <f t="shared" si="3"/>
        <v>0</v>
      </c>
      <c r="I19" s="14">
        <f t="shared" si="3"/>
        <v>0</v>
      </c>
      <c r="K19" s="14">
        <v>0</v>
      </c>
      <c r="L19" s="14">
        <v>0</v>
      </c>
      <c r="M19" s="14">
        <v>0</v>
      </c>
    </row>
    <row r="20" spans="1:15">
      <c r="A20" s="12" t="s">
        <v>15</v>
      </c>
      <c r="B20" s="13">
        <v>0</v>
      </c>
      <c r="C20" s="13">
        <v>0</v>
      </c>
      <c r="D20" s="13">
        <v>0</v>
      </c>
      <c r="E20" s="13">
        <v>0</v>
      </c>
      <c r="G20" s="14">
        <v>0.17030000000000001</v>
      </c>
      <c r="H20" s="14">
        <v>0.13500000000000001</v>
      </c>
      <c r="I20" s="14">
        <v>0.16769999999999999</v>
      </c>
      <c r="K20" s="14">
        <v>0</v>
      </c>
      <c r="L20" s="14">
        <v>0</v>
      </c>
      <c r="M20" s="14">
        <v>0</v>
      </c>
    </row>
    <row r="21" spans="1:15">
      <c r="A21" s="12" t="s">
        <v>16</v>
      </c>
      <c r="B21" s="13">
        <v>0</v>
      </c>
      <c r="C21" s="13">
        <v>0</v>
      </c>
      <c r="D21" s="13">
        <v>0</v>
      </c>
      <c r="E21" s="13">
        <v>0</v>
      </c>
      <c r="G21" s="14">
        <f t="shared" si="3"/>
        <v>0</v>
      </c>
      <c r="H21" s="14">
        <f t="shared" si="3"/>
        <v>0</v>
      </c>
      <c r="I21" s="14">
        <f t="shared" si="3"/>
        <v>0</v>
      </c>
      <c r="K21" s="14">
        <v>0</v>
      </c>
      <c r="L21" s="14">
        <v>0</v>
      </c>
      <c r="M21" s="14">
        <v>0</v>
      </c>
    </row>
    <row r="22" spans="1:15" ht="10.5" customHeight="1"/>
    <row r="23" spans="1:15">
      <c r="A23" s="203" t="s">
        <v>67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</row>
    <row r="24" spans="1:15">
      <c r="A24" s="183" t="s">
        <v>62</v>
      </c>
      <c r="B24" s="185" t="s">
        <v>72</v>
      </c>
      <c r="C24" s="185"/>
      <c r="D24" s="185"/>
      <c r="E24" s="185"/>
      <c r="G24" s="185" t="s">
        <v>63</v>
      </c>
      <c r="H24" s="185"/>
      <c r="I24" s="185"/>
      <c r="K24" s="185" t="s">
        <v>90</v>
      </c>
      <c r="L24" s="185"/>
      <c r="M24" s="185"/>
    </row>
    <row r="25" spans="1:15">
      <c r="A25" s="184"/>
      <c r="B25" s="34">
        <v>2023</v>
      </c>
      <c r="C25" s="34">
        <v>2028</v>
      </c>
      <c r="D25" s="34">
        <v>2033</v>
      </c>
      <c r="E25" s="34">
        <v>2040</v>
      </c>
      <c r="G25" s="34" t="s">
        <v>64</v>
      </c>
      <c r="H25" s="34" t="s">
        <v>65</v>
      </c>
      <c r="I25" s="34" t="s">
        <v>87</v>
      </c>
      <c r="K25" s="34" t="s">
        <v>64</v>
      </c>
      <c r="L25" s="34" t="s">
        <v>65</v>
      </c>
      <c r="M25" s="34" t="s">
        <v>87</v>
      </c>
    </row>
    <row r="26" spans="1:15">
      <c r="A26" s="12" t="s">
        <v>11</v>
      </c>
      <c r="B26" s="13">
        <v>4.0552083333333298E-4</v>
      </c>
      <c r="C26" s="13">
        <v>4.0552083333333298E-4</v>
      </c>
      <c r="D26" s="13">
        <v>4.0552083333333298E-4</v>
      </c>
      <c r="E26" s="13">
        <v>6.0054398148148098E-4</v>
      </c>
      <c r="G26" s="14">
        <f t="shared" ref="G26:I31" si="4">IF(B26&gt;0,(C26-B26)/B26,0)</f>
        <v>0</v>
      </c>
      <c r="H26" s="14">
        <f t="shared" si="4"/>
        <v>0</v>
      </c>
      <c r="I26" s="14">
        <f>IF(D26&gt;0,(E26-D26)/D26,0)</f>
        <v>0.48092017010588811</v>
      </c>
      <c r="K26" s="14">
        <v>0</v>
      </c>
      <c r="L26" s="14">
        <v>0</v>
      </c>
      <c r="M26" s="14">
        <v>0</v>
      </c>
    </row>
    <row r="27" spans="1:15">
      <c r="A27" s="12" t="s">
        <v>12</v>
      </c>
      <c r="B27" s="13">
        <v>4.3608145254629598E-3</v>
      </c>
      <c r="C27" s="13">
        <v>4.6847309027777699E-3</v>
      </c>
      <c r="D27" s="13">
        <v>4.92546730324074E-3</v>
      </c>
      <c r="E27" s="13">
        <v>5.2366840277777698E-3</v>
      </c>
      <c r="G27" s="14">
        <f t="shared" si="4"/>
        <v>7.4278870477854586E-2</v>
      </c>
      <c r="H27" s="14">
        <f t="shared" si="4"/>
        <v>5.138745542891858E-2</v>
      </c>
      <c r="I27" s="14">
        <f t="shared" si="4"/>
        <v>6.3185217843647626E-2</v>
      </c>
      <c r="K27" s="14">
        <v>0</v>
      </c>
      <c r="L27" s="14">
        <v>0</v>
      </c>
      <c r="M27" s="14">
        <v>0</v>
      </c>
      <c r="O27" s="103"/>
    </row>
    <row r="28" spans="1:15">
      <c r="A28" s="12" t="s">
        <v>13</v>
      </c>
      <c r="B28" s="13">
        <v>1.3128853202160401E-3</v>
      </c>
      <c r="C28" s="13">
        <v>1.44701726466049E-3</v>
      </c>
      <c r="D28" s="13">
        <v>1.5736132812499901E-3</v>
      </c>
      <c r="E28" s="13">
        <v>1.76258053626543E-3</v>
      </c>
      <c r="G28" s="14">
        <f t="shared" si="4"/>
        <v>0.1021657736430308</v>
      </c>
      <c r="H28" s="14">
        <f t="shared" si="4"/>
        <v>8.7487564717621355E-2</v>
      </c>
      <c r="I28" s="14">
        <f t="shared" si="4"/>
        <v>0.12008493908067104</v>
      </c>
      <c r="K28" s="14">
        <v>0</v>
      </c>
      <c r="L28" s="14">
        <v>0</v>
      </c>
      <c r="M28" s="14">
        <v>0</v>
      </c>
    </row>
    <row r="29" spans="1:15">
      <c r="A29" s="12" t="s">
        <v>14</v>
      </c>
      <c r="B29" s="13">
        <v>3.1815606674382699E-2</v>
      </c>
      <c r="C29" s="13">
        <v>2.8037792486496901E-2</v>
      </c>
      <c r="D29" s="13">
        <v>2.6811030815972199E-2</v>
      </c>
      <c r="E29" s="13">
        <v>2.7797176408179001E-2</v>
      </c>
      <c r="G29" s="105">
        <v>0.06</v>
      </c>
      <c r="H29" s="105">
        <v>0.06</v>
      </c>
      <c r="I29" s="105">
        <v>0.14000000000000001</v>
      </c>
      <c r="K29" s="14">
        <v>0.05</v>
      </c>
      <c r="L29" s="14">
        <v>0.05</v>
      </c>
      <c r="M29" s="14">
        <v>0.05</v>
      </c>
    </row>
    <row r="30" spans="1:15">
      <c r="A30" s="12" t="s">
        <v>15</v>
      </c>
      <c r="B30" s="13">
        <v>9.2807497347608001E-2</v>
      </c>
      <c r="C30" s="13">
        <v>0.10028877580054001</v>
      </c>
      <c r="D30" s="13">
        <v>0.10752530140817899</v>
      </c>
      <c r="E30" s="13">
        <v>0.117885</v>
      </c>
      <c r="G30" s="14">
        <f t="shared" si="4"/>
        <v>8.061071213795451E-2</v>
      </c>
      <c r="H30" s="14">
        <f t="shared" si="4"/>
        <v>7.2156884455658335E-2</v>
      </c>
      <c r="I30" s="14">
        <f t="shared" si="4"/>
        <v>9.6346612900849685E-2</v>
      </c>
      <c r="K30" s="14">
        <v>0</v>
      </c>
      <c r="L30" s="14">
        <v>0</v>
      </c>
      <c r="M30" s="14">
        <v>0</v>
      </c>
    </row>
    <row r="31" spans="1:15">
      <c r="A31" s="12" t="s">
        <v>16</v>
      </c>
      <c r="B31" s="13">
        <v>9.5496199845678999E-3</v>
      </c>
      <c r="C31" s="13">
        <v>1.03111764564043E-2</v>
      </c>
      <c r="D31" s="13">
        <v>1.0979484712577099E-2</v>
      </c>
      <c r="E31" s="13">
        <v>1.2084414544753E-2</v>
      </c>
      <c r="G31" s="14">
        <f t="shared" si="4"/>
        <v>7.9747306496705445E-2</v>
      </c>
      <c r="H31" s="14">
        <f t="shared" si="4"/>
        <v>6.4813967542734788E-2</v>
      </c>
      <c r="I31" s="14">
        <f t="shared" si="4"/>
        <v>0.10063585506068361</v>
      </c>
      <c r="K31" s="14">
        <v>0.05</v>
      </c>
      <c r="L31" s="14">
        <v>0.05</v>
      </c>
      <c r="M31" s="14">
        <v>0.05</v>
      </c>
    </row>
    <row r="32" spans="1:15" ht="9.75" customHeight="1"/>
    <row r="33" spans="1:13">
      <c r="A33" s="207" t="s">
        <v>68</v>
      </c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</row>
    <row r="34" spans="1:13">
      <c r="A34" s="186" t="s">
        <v>62</v>
      </c>
      <c r="B34" s="188" t="s">
        <v>72</v>
      </c>
      <c r="C34" s="188"/>
      <c r="D34" s="188"/>
      <c r="E34" s="188"/>
      <c r="G34" s="188" t="s">
        <v>63</v>
      </c>
      <c r="H34" s="188"/>
      <c r="I34" s="188"/>
      <c r="K34" s="188" t="s">
        <v>90</v>
      </c>
      <c r="L34" s="188"/>
      <c r="M34" s="188"/>
    </row>
    <row r="35" spans="1:13">
      <c r="A35" s="187"/>
      <c r="B35" s="35">
        <v>2023</v>
      </c>
      <c r="C35" s="35">
        <v>2028</v>
      </c>
      <c r="D35" s="35">
        <v>2033</v>
      </c>
      <c r="E35" s="35">
        <v>2040</v>
      </c>
      <c r="G35" s="35" t="s">
        <v>64</v>
      </c>
      <c r="H35" s="35" t="s">
        <v>65</v>
      </c>
      <c r="I35" s="35" t="s">
        <v>87</v>
      </c>
      <c r="K35" s="35" t="s">
        <v>64</v>
      </c>
      <c r="L35" s="35" t="s">
        <v>65</v>
      </c>
      <c r="M35" s="35" t="s">
        <v>87</v>
      </c>
    </row>
    <row r="36" spans="1:13">
      <c r="A36" s="12" t="s">
        <v>11</v>
      </c>
      <c r="B36" s="13">
        <v>1.6772434819714799E-2</v>
      </c>
      <c r="C36" s="13">
        <v>1.9321836589555198E-2</v>
      </c>
      <c r="D36" s="100">
        <v>2.2067169571689398E-2</v>
      </c>
      <c r="E36" s="100">
        <v>2.5405633952088402E-2</v>
      </c>
      <c r="G36" s="14">
        <f t="shared" ref="G36:I41" si="5">IF(B36&gt;0,(C36-B36)/B36,0)</f>
        <v>0.15199950378365817</v>
      </c>
      <c r="H36" s="14">
        <f t="shared" si="5"/>
        <v>0.14208447366842156</v>
      </c>
      <c r="I36" s="14">
        <f t="shared" si="5"/>
        <v>0.15128647874632797</v>
      </c>
      <c r="K36" s="14">
        <v>0.1</v>
      </c>
      <c r="L36" s="14">
        <v>0.1</v>
      </c>
      <c r="M36" s="14">
        <v>0.1</v>
      </c>
    </row>
    <row r="37" spans="1:13">
      <c r="A37" s="12" t="s">
        <v>12</v>
      </c>
      <c r="B37" s="13">
        <v>5.3644926493829296E-3</v>
      </c>
      <c r="C37" s="13">
        <v>6.1709447972659801E-3</v>
      </c>
      <c r="D37" s="100">
        <v>7.0517765944720897E-3</v>
      </c>
      <c r="E37" s="100">
        <v>8.0933174517456401E-3</v>
      </c>
      <c r="G37" s="14">
        <f t="shared" si="5"/>
        <v>0.15033148530379953</v>
      </c>
      <c r="H37" s="14">
        <f t="shared" si="5"/>
        <v>0.14273856372793348</v>
      </c>
      <c r="I37" s="14">
        <f t="shared" si="5"/>
        <v>0.14769907176157815</v>
      </c>
      <c r="K37" s="14">
        <v>0.1</v>
      </c>
      <c r="L37" s="14">
        <v>0.1</v>
      </c>
      <c r="M37" s="14">
        <v>0.1</v>
      </c>
    </row>
    <row r="38" spans="1:13">
      <c r="A38" s="12" t="s">
        <v>13</v>
      </c>
      <c r="B38" s="13">
        <v>3.5049945736976E-2</v>
      </c>
      <c r="C38" s="13">
        <v>4.0432603361333502E-2</v>
      </c>
      <c r="D38" s="13">
        <v>4.6170348944212902E-2</v>
      </c>
      <c r="E38" s="100">
        <v>5.3191893089909903E-2</v>
      </c>
      <c r="G38" s="14">
        <f t="shared" si="5"/>
        <v>0.15357106869010237</v>
      </c>
      <c r="H38" s="14">
        <f t="shared" si="5"/>
        <v>0.14190888307643626</v>
      </c>
      <c r="I38" s="14">
        <f t="shared" si="5"/>
        <v>0.15207907902496148</v>
      </c>
      <c r="K38" s="14">
        <v>0.1</v>
      </c>
      <c r="L38" s="14">
        <v>0.1</v>
      </c>
      <c r="M38" s="14">
        <v>0.1</v>
      </c>
    </row>
    <row r="39" spans="1:13">
      <c r="A39" s="12" t="s">
        <v>14</v>
      </c>
      <c r="B39" s="13">
        <v>7.7708181158994598E-3</v>
      </c>
      <c r="C39" s="13">
        <v>8.9713141308344103E-3</v>
      </c>
      <c r="D39" s="13">
        <v>1.0253443551767299E-2</v>
      </c>
      <c r="E39" s="100">
        <v>1.1902279381147201E-2</v>
      </c>
      <c r="G39" s="14">
        <f t="shared" si="5"/>
        <v>0.1544877253630064</v>
      </c>
      <c r="H39" s="14">
        <f t="shared" si="5"/>
        <v>0.14291433810418139</v>
      </c>
      <c r="I39" s="14">
        <f t="shared" si="5"/>
        <v>0.16080800767618261</v>
      </c>
      <c r="K39" s="14">
        <v>0.1</v>
      </c>
      <c r="L39" s="14">
        <v>0.1</v>
      </c>
      <c r="M39" s="14">
        <v>0.1</v>
      </c>
    </row>
    <row r="40" spans="1:13">
      <c r="A40" s="12" t="s">
        <v>15</v>
      </c>
      <c r="B40" s="13">
        <v>0.106048059890581</v>
      </c>
      <c r="C40" s="13">
        <v>0.122705092006189</v>
      </c>
      <c r="D40" s="13">
        <v>0.13952921646932401</v>
      </c>
      <c r="E40" s="100">
        <v>0.161521139865233</v>
      </c>
      <c r="G40" s="14">
        <f t="shared" si="5"/>
        <v>0.15707059735741047</v>
      </c>
      <c r="H40" s="14">
        <f t="shared" si="5"/>
        <v>0.13711023876895376</v>
      </c>
      <c r="I40" s="14">
        <f t="shared" si="5"/>
        <v>0.15761518592590965</v>
      </c>
      <c r="K40" s="14">
        <v>0.1</v>
      </c>
      <c r="L40" s="14">
        <v>0.1</v>
      </c>
      <c r="M40" s="14">
        <v>0.1</v>
      </c>
    </row>
    <row r="41" spans="1:13">
      <c r="A41" s="12" t="s">
        <v>16</v>
      </c>
      <c r="B41" s="13">
        <v>4.3095928260781999E-3</v>
      </c>
      <c r="C41" s="13">
        <v>4.9634299705535699E-3</v>
      </c>
      <c r="D41" s="13">
        <v>5.67629393634586E-3</v>
      </c>
      <c r="E41" s="100">
        <v>6.5366603097716499E-3</v>
      </c>
      <c r="G41" s="14">
        <f t="shared" si="5"/>
        <v>0.15171668667138852</v>
      </c>
      <c r="H41" s="14">
        <f t="shared" si="5"/>
        <v>0.1436232544876189</v>
      </c>
      <c r="I41" s="14">
        <f t="shared" si="5"/>
        <v>0.15157185006167151</v>
      </c>
      <c r="K41" s="14">
        <v>0.1</v>
      </c>
      <c r="L41" s="14">
        <v>0.1</v>
      </c>
      <c r="M41" s="14">
        <v>0.1</v>
      </c>
    </row>
    <row r="42" spans="1:13" ht="6.75" customHeight="1"/>
    <row r="43" spans="1:13">
      <c r="A43" s="205" t="s">
        <v>69</v>
      </c>
      <c r="B43" s="206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</row>
    <row r="44" spans="1:13">
      <c r="A44" s="180" t="s">
        <v>62</v>
      </c>
      <c r="B44" s="182" t="s">
        <v>72</v>
      </c>
      <c r="C44" s="182"/>
      <c r="D44" s="182"/>
      <c r="E44" s="182"/>
      <c r="G44" s="182" t="s">
        <v>63</v>
      </c>
      <c r="H44" s="182"/>
      <c r="I44" s="182"/>
      <c r="K44" s="182" t="s">
        <v>90</v>
      </c>
      <c r="L44" s="182"/>
      <c r="M44" s="182"/>
    </row>
    <row r="45" spans="1:13">
      <c r="A45" s="181"/>
      <c r="B45" s="36">
        <v>2023</v>
      </c>
      <c r="C45" s="36">
        <v>2028</v>
      </c>
      <c r="D45" s="36">
        <v>2033</v>
      </c>
      <c r="E45" s="36">
        <v>2040</v>
      </c>
      <c r="G45" s="36" t="s">
        <v>64</v>
      </c>
      <c r="H45" s="36" t="s">
        <v>65</v>
      </c>
      <c r="I45" s="36" t="s">
        <v>87</v>
      </c>
      <c r="K45" s="36" t="s">
        <v>64</v>
      </c>
      <c r="L45" s="36" t="s">
        <v>65</v>
      </c>
      <c r="M45" s="36" t="s">
        <v>87</v>
      </c>
    </row>
    <row r="46" spans="1:13">
      <c r="A46" s="12" t="s">
        <v>11</v>
      </c>
      <c r="B46" s="13">
        <v>0</v>
      </c>
      <c r="C46" s="13">
        <v>0</v>
      </c>
      <c r="D46" s="13">
        <v>0</v>
      </c>
      <c r="E46" s="13">
        <v>0</v>
      </c>
      <c r="G46" s="14">
        <f t="shared" ref="G46:I51" si="6">IF(B46&gt;0,(C46-B46)/B46,0)</f>
        <v>0</v>
      </c>
      <c r="H46" s="14">
        <f t="shared" si="6"/>
        <v>0</v>
      </c>
      <c r="I46" s="14">
        <f t="shared" si="6"/>
        <v>0</v>
      </c>
      <c r="K46" s="14">
        <f t="shared" ref="K46:K51" si="7">IF(F46&gt;0,(G46-F46)/F46,0)</f>
        <v>0</v>
      </c>
      <c r="L46" s="14">
        <f t="shared" ref="L46:L51" si="8">IF(G46&gt;0,(H46-G46)/G46,0)</f>
        <v>0</v>
      </c>
      <c r="M46" s="14">
        <v>0</v>
      </c>
    </row>
    <row r="47" spans="1:13">
      <c r="A47" s="12" t="s">
        <v>12</v>
      </c>
      <c r="B47" s="13">
        <v>0</v>
      </c>
      <c r="C47" s="13">
        <v>0</v>
      </c>
      <c r="D47" s="13">
        <v>0</v>
      </c>
      <c r="E47" s="13">
        <v>0</v>
      </c>
      <c r="G47" s="14">
        <f t="shared" si="6"/>
        <v>0</v>
      </c>
      <c r="H47" s="14">
        <f t="shared" si="6"/>
        <v>0</v>
      </c>
      <c r="I47" s="14">
        <f t="shared" si="6"/>
        <v>0</v>
      </c>
      <c r="K47" s="105">
        <f t="shared" si="7"/>
        <v>0</v>
      </c>
      <c r="L47" s="105">
        <f t="shared" si="8"/>
        <v>0</v>
      </c>
      <c r="M47" s="105">
        <v>0</v>
      </c>
    </row>
    <row r="48" spans="1:13">
      <c r="A48" s="12" t="s">
        <v>13</v>
      </c>
      <c r="B48" s="13">
        <v>0</v>
      </c>
      <c r="C48" s="13">
        <v>0</v>
      </c>
      <c r="D48" s="13">
        <v>0</v>
      </c>
      <c r="E48" s="13">
        <v>0</v>
      </c>
      <c r="G48" s="14">
        <f t="shared" si="6"/>
        <v>0</v>
      </c>
      <c r="H48" s="14">
        <f t="shared" si="6"/>
        <v>0</v>
      </c>
      <c r="I48" s="14">
        <f t="shared" si="6"/>
        <v>0</v>
      </c>
      <c r="K48" s="105">
        <f t="shared" si="7"/>
        <v>0</v>
      </c>
      <c r="L48" s="105">
        <f t="shared" si="8"/>
        <v>0</v>
      </c>
      <c r="M48" s="105">
        <v>0</v>
      </c>
    </row>
    <row r="49" spans="1:13">
      <c r="A49" s="12" t="s">
        <v>14</v>
      </c>
      <c r="B49" s="101">
        <v>8.3810003364583299</v>
      </c>
      <c r="C49" s="101">
        <v>8.3810003364583299</v>
      </c>
      <c r="D49" s="101">
        <v>8.3810003364583299</v>
      </c>
      <c r="E49" s="101">
        <v>8.3810003364583299</v>
      </c>
      <c r="G49" s="105">
        <v>0.06</v>
      </c>
      <c r="H49" s="105">
        <v>0.06</v>
      </c>
      <c r="I49" s="105">
        <v>0.14000000000000001</v>
      </c>
      <c r="K49" s="105">
        <v>0.2</v>
      </c>
      <c r="L49" s="105">
        <v>0.3</v>
      </c>
      <c r="M49" s="105">
        <v>0.4</v>
      </c>
    </row>
    <row r="50" spans="1:13">
      <c r="A50" s="12" t="s">
        <v>15</v>
      </c>
      <c r="B50" s="13">
        <v>0</v>
      </c>
      <c r="C50" s="13">
        <v>0</v>
      </c>
      <c r="D50" s="13">
        <v>0</v>
      </c>
      <c r="E50" s="13">
        <v>0</v>
      </c>
      <c r="G50" s="14">
        <f t="shared" si="6"/>
        <v>0</v>
      </c>
      <c r="H50" s="14">
        <f t="shared" si="6"/>
        <v>0</v>
      </c>
      <c r="I50" s="14">
        <f t="shared" si="6"/>
        <v>0</v>
      </c>
      <c r="K50" s="105">
        <f>IF(F50&gt;0,(G50-F50)/F50,0)</f>
        <v>0</v>
      </c>
      <c r="L50" s="105">
        <f t="shared" si="8"/>
        <v>0</v>
      </c>
      <c r="M50" s="105">
        <v>0</v>
      </c>
    </row>
    <row r="51" spans="1:13">
      <c r="A51" s="12" t="s">
        <v>16</v>
      </c>
      <c r="B51" s="13">
        <v>0</v>
      </c>
      <c r="C51" s="13">
        <v>0</v>
      </c>
      <c r="D51" s="13">
        <v>0</v>
      </c>
      <c r="E51" s="13">
        <v>0</v>
      </c>
      <c r="G51" s="14">
        <f t="shared" si="6"/>
        <v>0</v>
      </c>
      <c r="H51" s="14">
        <f t="shared" si="6"/>
        <v>0</v>
      </c>
      <c r="I51" s="14">
        <f t="shared" si="6"/>
        <v>0</v>
      </c>
      <c r="K51" s="105">
        <f t="shared" si="7"/>
        <v>0</v>
      </c>
      <c r="L51" s="105">
        <f t="shared" si="8"/>
        <v>0</v>
      </c>
      <c r="M51" s="105">
        <v>0</v>
      </c>
    </row>
    <row r="52" spans="1:13" ht="9" customHeight="1"/>
  </sheetData>
  <mergeCells count="27">
    <mergeCell ref="A23:M23"/>
    <mergeCell ref="K24:M24"/>
    <mergeCell ref="K34:M34"/>
    <mergeCell ref="K44:M44"/>
    <mergeCell ref="A43:M43"/>
    <mergeCell ref="A33:M33"/>
    <mergeCell ref="K14:M14"/>
    <mergeCell ref="A13:M13"/>
    <mergeCell ref="G4:I4"/>
    <mergeCell ref="A4:A5"/>
    <mergeCell ref="B4:E4"/>
    <mergeCell ref="A1:O1"/>
    <mergeCell ref="A3:O3"/>
    <mergeCell ref="O4:O5"/>
    <mergeCell ref="A44:A45"/>
    <mergeCell ref="B44:E44"/>
    <mergeCell ref="G44:I44"/>
    <mergeCell ref="A24:A25"/>
    <mergeCell ref="B24:E24"/>
    <mergeCell ref="G24:I24"/>
    <mergeCell ref="A34:A35"/>
    <mergeCell ref="B34:E34"/>
    <mergeCell ref="G34:I34"/>
    <mergeCell ref="A14:A15"/>
    <mergeCell ref="B14:E14"/>
    <mergeCell ref="G14:I14"/>
    <mergeCell ref="K4:M4"/>
  </mergeCells>
  <pageMargins left="0.511811024" right="0.511811024" top="0.78740157499999996" bottom="0.78740157499999996" header="0.31496062000000002" footer="0.31496062000000002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90AEF-7A84-4CD1-9D71-0C7BBF6F0B7C}">
  <dimension ref="A1:Z53"/>
  <sheetViews>
    <sheetView topLeftCell="A9" zoomScale="90" zoomScaleNormal="90" workbookViewId="0">
      <selection activeCell="B41" sqref="B41"/>
    </sheetView>
  </sheetViews>
  <sheetFormatPr defaultColWidth="9.125" defaultRowHeight="12"/>
  <cols>
    <col min="1" max="1" width="18.75" style="2" bestFit="1" customWidth="1"/>
    <col min="2" max="2" width="13.625" style="2" customWidth="1"/>
    <col min="3" max="5" width="15.375" style="2" bestFit="1" customWidth="1"/>
    <col min="6" max="6" width="2" style="2" customWidth="1"/>
    <col min="7" max="7" width="2.375" style="15" customWidth="1"/>
    <col min="8" max="8" width="18.75" style="15" bestFit="1" customWidth="1"/>
    <col min="9" max="9" width="18.125" style="15" customWidth="1"/>
    <col min="10" max="12" width="13.625" style="15" bestFit="1" customWidth="1"/>
    <col min="13" max="13" width="3.625" style="15" customWidth="1"/>
    <col min="14" max="14" width="2" style="15" customWidth="1"/>
    <col min="15" max="15" width="18.75" style="15" bestFit="1" customWidth="1"/>
    <col min="16" max="16" width="12.875" style="15" customWidth="1"/>
    <col min="17" max="19" width="13.625" style="15" bestFit="1" customWidth="1"/>
    <col min="20" max="20" width="2.625" style="15" customWidth="1"/>
    <col min="21" max="21" width="1" style="15" customWidth="1"/>
    <col min="22" max="23" width="9.125" style="15"/>
    <col min="24" max="24" width="11" style="15" bestFit="1" customWidth="1"/>
    <col min="25" max="16384" width="9.125" style="15"/>
  </cols>
  <sheetData>
    <row r="1" spans="1:26" ht="15">
      <c r="A1" s="246" t="s">
        <v>77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V1" s="209" t="s">
        <v>46</v>
      </c>
      <c r="W1" s="171"/>
      <c r="X1" s="171"/>
      <c r="Y1" s="171"/>
      <c r="Z1" s="171"/>
    </row>
    <row r="2" spans="1:26" ht="15.75" thickBo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6" ht="12.75" thickBot="1">
      <c r="A3" s="19" t="s">
        <v>70</v>
      </c>
      <c r="B3" s="20" t="s">
        <v>74</v>
      </c>
      <c r="C3" s="21"/>
      <c r="D3" s="21"/>
      <c r="E3" s="21"/>
      <c r="F3" s="22"/>
      <c r="G3" s="10"/>
      <c r="H3" s="19" t="s">
        <v>76</v>
      </c>
      <c r="I3" s="20" t="s">
        <v>73</v>
      </c>
      <c r="J3" s="21"/>
      <c r="K3" s="21"/>
      <c r="L3" s="21"/>
      <c r="M3" s="22"/>
      <c r="O3" s="19" t="s">
        <v>75</v>
      </c>
      <c r="P3" s="20" t="s">
        <v>59</v>
      </c>
      <c r="Q3" s="21"/>
      <c r="R3" s="21"/>
      <c r="S3" s="21"/>
      <c r="T3" s="22"/>
      <c r="V3" s="211"/>
      <c r="W3" s="210" t="s">
        <v>78</v>
      </c>
      <c r="X3" s="210"/>
      <c r="Y3" s="210"/>
      <c r="Z3" s="210"/>
    </row>
    <row r="4" spans="1:26">
      <c r="A4" s="126"/>
      <c r="F4" s="17"/>
      <c r="H4" s="126"/>
      <c r="I4" s="2"/>
      <c r="J4" s="2"/>
      <c r="K4" s="2"/>
      <c r="L4" s="2"/>
      <c r="M4" s="17"/>
      <c r="O4" s="126"/>
      <c r="P4" s="2"/>
      <c r="Q4" s="2"/>
      <c r="R4" s="2"/>
      <c r="S4" s="2"/>
      <c r="T4" s="17"/>
      <c r="V4" s="212"/>
      <c r="W4" s="95">
        <v>2023</v>
      </c>
      <c r="X4" s="95">
        <v>2028</v>
      </c>
      <c r="Y4" s="95">
        <v>2033</v>
      </c>
      <c r="Z4" s="95">
        <v>2043</v>
      </c>
    </row>
    <row r="5" spans="1:26">
      <c r="A5" s="213" t="s">
        <v>66</v>
      </c>
      <c r="B5" s="214"/>
      <c r="C5" s="214"/>
      <c r="D5" s="214"/>
      <c r="E5" s="214"/>
      <c r="F5" s="215"/>
      <c r="H5" s="213" t="s">
        <v>66</v>
      </c>
      <c r="I5" s="214"/>
      <c r="J5" s="214"/>
      <c r="K5" s="214"/>
      <c r="L5" s="214"/>
      <c r="M5" s="215"/>
      <c r="O5" s="213" t="s">
        <v>66</v>
      </c>
      <c r="P5" s="214"/>
      <c r="Q5" s="214"/>
      <c r="R5" s="214"/>
      <c r="S5" s="214"/>
      <c r="T5" s="215"/>
      <c r="V5" s="24" t="s">
        <v>43</v>
      </c>
      <c r="W5" s="69">
        <v>6.5949999999999995E-2</v>
      </c>
      <c r="X5" s="37">
        <f>W5+W5*($W$12*(X4-W4))+$W$13</f>
        <v>8.5842499999999988E-2</v>
      </c>
      <c r="Y5" s="37">
        <f>X5+X5*($W$12*(Y4-X4))+$W$13</f>
        <v>0.10871887499999998</v>
      </c>
      <c r="Z5" s="37">
        <f>Y5+Y5*($W$12*(Z4-Y4))+$W$13</f>
        <v>0.15133453749999998</v>
      </c>
    </row>
    <row r="6" spans="1:26">
      <c r="A6" s="218" t="s">
        <v>41</v>
      </c>
      <c r="B6" s="219" t="s">
        <v>120</v>
      </c>
      <c r="C6" s="219"/>
      <c r="D6" s="219"/>
      <c r="E6" s="219"/>
      <c r="F6" s="17"/>
      <c r="H6" s="218" t="s">
        <v>41</v>
      </c>
      <c r="I6" s="219" t="s">
        <v>120</v>
      </c>
      <c r="J6" s="219"/>
      <c r="K6" s="219"/>
      <c r="L6" s="219"/>
      <c r="M6" s="17"/>
      <c r="O6" s="223" t="s">
        <v>41</v>
      </c>
      <c r="P6" s="245" t="s">
        <v>120</v>
      </c>
      <c r="Q6" s="245"/>
      <c r="R6" s="245"/>
      <c r="S6" s="245"/>
      <c r="T6" s="17"/>
      <c r="V6" s="24" t="s">
        <v>44</v>
      </c>
      <c r="W6" s="69">
        <f>W7-W5</f>
        <v>8.405E-2</v>
      </c>
      <c r="X6" s="37">
        <f t="shared" ref="X6:Z6" si="0">W6+W6*($W$12*(X5-W5))+$W$13</f>
        <v>9.4100158938749998E-2</v>
      </c>
      <c r="Y6" s="37">
        <f t="shared" si="0"/>
        <v>0.10416473905445327</v>
      </c>
      <c r="Z6" s="37">
        <f t="shared" si="0"/>
        <v>0.11429791053537161</v>
      </c>
    </row>
    <row r="7" spans="1:26">
      <c r="A7" s="218"/>
      <c r="B7" s="73">
        <v>2023</v>
      </c>
      <c r="C7" s="73">
        <v>2028</v>
      </c>
      <c r="D7" s="73">
        <v>2033</v>
      </c>
      <c r="E7" s="73">
        <v>2043</v>
      </c>
      <c r="F7" s="17"/>
      <c r="H7" s="218"/>
      <c r="I7" s="73">
        <v>2023</v>
      </c>
      <c r="J7" s="73">
        <v>2028</v>
      </c>
      <c r="K7" s="73">
        <v>2033</v>
      </c>
      <c r="L7" s="73">
        <v>2043</v>
      </c>
      <c r="M7" s="17"/>
      <c r="O7" s="224"/>
      <c r="P7" s="31">
        <v>2023</v>
      </c>
      <c r="Q7" s="68">
        <v>2028</v>
      </c>
      <c r="R7" s="68">
        <v>2033</v>
      </c>
      <c r="S7" s="68">
        <v>2043</v>
      </c>
      <c r="T7" s="17"/>
      <c r="V7" s="24" t="s">
        <v>45</v>
      </c>
      <c r="W7" s="69">
        <v>0.15</v>
      </c>
      <c r="X7" s="37">
        <f t="shared" ref="X7:Z7" si="1">W7+W7*($W$12*(X6-W6))+$W$13</f>
        <v>0.16004522571522437</v>
      </c>
      <c r="Y7" s="37">
        <f t="shared" si="1"/>
        <v>0.17009354935511478</v>
      </c>
      <c r="Z7" s="37">
        <f t="shared" si="1"/>
        <v>0.1801452569682172</v>
      </c>
    </row>
    <row r="8" spans="1:26">
      <c r="A8" s="82" t="s">
        <v>11</v>
      </c>
      <c r="B8" s="74">
        <v>0</v>
      </c>
      <c r="C8" s="140">
        <f>B8+Taxas_Demandas!G6*B8-Taxas_Demandas!K6*Base_Cenarios!B8</f>
        <v>0</v>
      </c>
      <c r="D8" s="140">
        <f>C8+Taxas_Demandas!H6*C8-Taxas_Demandas!L6*Base_Cenarios!C8</f>
        <v>0</v>
      </c>
      <c r="E8" s="140">
        <f>D8+Taxas_Demandas!I6*D8-Taxas_Demandas!M6*Base_Cenarios!D8</f>
        <v>0</v>
      </c>
      <c r="F8" s="17"/>
      <c r="H8" s="82" t="s">
        <v>11</v>
      </c>
      <c r="I8" s="74">
        <f>Demandas_Atual!B20</f>
        <v>0</v>
      </c>
      <c r="J8" s="140">
        <f>I8+Taxas_Demandas!G6*I8-Taxas_Demandas!K6*Base_Cenarios!I8</f>
        <v>0</v>
      </c>
      <c r="K8" s="140">
        <f>J8+Taxas_Demandas!H6*J8-Taxas_Demandas!L6*Base_Cenarios!J8</f>
        <v>0</v>
      </c>
      <c r="L8" s="140">
        <f>K8+Taxas_Demandas!I6*K8-Taxas_Demandas!M6*Base_Cenarios!K8</f>
        <v>0</v>
      </c>
      <c r="M8" s="17"/>
      <c r="O8" s="18" t="s">
        <v>11</v>
      </c>
      <c r="P8" s="74">
        <f>Demandas_Atual!B31</f>
        <v>0</v>
      </c>
      <c r="Q8" s="140">
        <f>P8+Taxas_Demandas!G6*P8-Taxas_Demandas!K6*Base_Cenarios!P8</f>
        <v>0</v>
      </c>
      <c r="R8" s="140">
        <f>Q8+Taxas_Demandas!H6*Q8-Taxas_Demandas!L6*Base_Cenarios!Q8</f>
        <v>0</v>
      </c>
      <c r="S8" s="140">
        <f>R8+Taxas_Demandas!I6*R8-Taxas_Demandas!M6*Base_Cenarios!R8</f>
        <v>0</v>
      </c>
      <c r="T8" s="17"/>
    </row>
    <row r="9" spans="1:26">
      <c r="A9" s="82" t="s">
        <v>12</v>
      </c>
      <c r="B9" s="74">
        <v>0</v>
      </c>
      <c r="C9" s="140">
        <f>B9+Taxas_Demandas!G7*B9-Taxas_Demandas!K7*Base_Cenarios!B9</f>
        <v>0</v>
      </c>
      <c r="D9" s="140">
        <f>C9+Taxas_Demandas!H7*C9-Taxas_Demandas!L7*Base_Cenarios!C9</f>
        <v>0</v>
      </c>
      <c r="E9" s="140">
        <f>D9+Taxas_Demandas!I7*D9-Taxas_Demandas!M7*Base_Cenarios!D9</f>
        <v>0</v>
      </c>
      <c r="F9" s="17"/>
      <c r="H9" s="82" t="s">
        <v>12</v>
      </c>
      <c r="I9" s="74">
        <f>Demandas_Atual!B21</f>
        <v>0</v>
      </c>
      <c r="J9" s="140">
        <f>I9+Taxas_Demandas!G7*I9-Taxas_Demandas!K7*Base_Cenarios!I9</f>
        <v>0</v>
      </c>
      <c r="K9" s="140">
        <f>J9+Taxas_Demandas!H7*J9-Taxas_Demandas!L7*Base_Cenarios!J9</f>
        <v>0</v>
      </c>
      <c r="L9" s="140">
        <f>K9+Taxas_Demandas!I7*K9-Taxas_Demandas!M7*Base_Cenarios!K9</f>
        <v>0</v>
      </c>
      <c r="M9" s="17"/>
      <c r="O9" s="18" t="s">
        <v>12</v>
      </c>
      <c r="P9" s="74">
        <f>Demandas_Atual!B32</f>
        <v>0</v>
      </c>
      <c r="Q9" s="140">
        <f>P9+Taxas_Demandas!G7*P9-Taxas_Demandas!K7*Base_Cenarios!P9</f>
        <v>0</v>
      </c>
      <c r="R9" s="140">
        <f>Q9+Taxas_Demandas!H7*Q9-Taxas_Demandas!L7*Base_Cenarios!Q9</f>
        <v>0</v>
      </c>
      <c r="S9" s="140">
        <f>R9+Taxas_Demandas!I7*R9-Taxas_Demandas!M7*Base_Cenarios!R9</f>
        <v>0</v>
      </c>
      <c r="T9" s="17"/>
    </row>
    <row r="10" spans="1:26">
      <c r="A10" s="82" t="s">
        <v>13</v>
      </c>
      <c r="B10" s="74">
        <v>0</v>
      </c>
      <c r="C10" s="140">
        <f>B10+Taxas_Demandas!G8*B10-Taxas_Demandas!K8*Base_Cenarios!B10</f>
        <v>0</v>
      </c>
      <c r="D10" s="140">
        <f>C10+Taxas_Demandas!H8*C10-Taxas_Demandas!L8*Base_Cenarios!C10</f>
        <v>0</v>
      </c>
      <c r="E10" s="140">
        <f>D10+Taxas_Demandas!I8*D10-Taxas_Demandas!M8*Base_Cenarios!D10</f>
        <v>0</v>
      </c>
      <c r="F10" s="17"/>
      <c r="H10" s="82" t="s">
        <v>13</v>
      </c>
      <c r="I10" s="74">
        <f>Demandas_Atual!B22</f>
        <v>0</v>
      </c>
      <c r="J10" s="140">
        <f>I10+Taxas_Demandas!G8*I10-Taxas_Demandas!K8*Base_Cenarios!I10</f>
        <v>0</v>
      </c>
      <c r="K10" s="140">
        <f>J10+Taxas_Demandas!H8*J10-Taxas_Demandas!L8*Base_Cenarios!J10</f>
        <v>0</v>
      </c>
      <c r="L10" s="140">
        <f>K10+Taxas_Demandas!I8*K10-Taxas_Demandas!M8*Base_Cenarios!K10</f>
        <v>0</v>
      </c>
      <c r="M10" s="17"/>
      <c r="O10" s="18" t="s">
        <v>13</v>
      </c>
      <c r="P10" s="74">
        <f>Demandas_Atual!B33</f>
        <v>0</v>
      </c>
      <c r="Q10" s="140">
        <f>P10+Taxas_Demandas!G8*P10-Taxas_Demandas!K8*Base_Cenarios!P10</f>
        <v>0</v>
      </c>
      <c r="R10" s="140">
        <f>Q10+Taxas_Demandas!H8*Q10-Taxas_Demandas!L8*Base_Cenarios!Q10</f>
        <v>0</v>
      </c>
      <c r="S10" s="140">
        <f>R10+Taxas_Demandas!I8*R10-Taxas_Demandas!M8*Base_Cenarios!R10</f>
        <v>0</v>
      </c>
      <c r="T10" s="17"/>
    </row>
    <row r="11" spans="1:26" ht="12.75" thickBot="1">
      <c r="A11" s="82" t="s">
        <v>14</v>
      </c>
      <c r="B11" s="74">
        <v>27126938.09</v>
      </c>
      <c r="C11" s="140">
        <f>B11+Taxas_Demandas!G9*B11-Taxas_Demandas!K9*Base_Cenarios!B11</f>
        <v>27580164.305130795</v>
      </c>
      <c r="D11" s="140">
        <f>C11+Taxas_Demandas!H9*C11-Taxas_Demandas!L9*Base_Cenarios!C11</f>
        <v>27790304.484916087</v>
      </c>
      <c r="E11" s="140">
        <f>D11+Taxas_Demandas!I9*D11-Taxas_Demandas!M9*Base_Cenarios!D11</f>
        <v>26773546.83510188</v>
      </c>
      <c r="F11" s="17"/>
      <c r="H11" s="82" t="s">
        <v>14</v>
      </c>
      <c r="I11" s="74">
        <f>Demandas_Atual!B23</f>
        <v>29809043.353584114</v>
      </c>
      <c r="J11" s="140">
        <f>I11+Taxas_Demandas!G9*I11-Taxas_Demandas!K9*Base_Cenarios!I11</f>
        <v>30307081.128838781</v>
      </c>
      <c r="K11" s="140">
        <f>J11+Taxas_Demandas!H9*J11-Taxas_Demandas!L9*Base_Cenarios!J11</f>
        <v>30537998.370908905</v>
      </c>
      <c r="L11" s="140">
        <f>K11+Taxas_Demandas!I9*K11-Taxas_Demandas!M9*Base_Cenarios!K11</f>
        <v>29420711.459911279</v>
      </c>
      <c r="M11" s="17"/>
      <c r="O11" s="18" t="s">
        <v>14</v>
      </c>
      <c r="P11" s="74">
        <f>Demandas_Atual!B34</f>
        <v>29809043.353584114</v>
      </c>
      <c r="Q11" s="140">
        <f>P11+Taxas_Demandas!G9*P11-Taxas_Demandas!K9*Base_Cenarios!P11</f>
        <v>30307081.128838781</v>
      </c>
      <c r="R11" s="140">
        <f>Q11+Taxas_Demandas!H9*Q11-Taxas_Demandas!L9*Base_Cenarios!Q11</f>
        <v>30537998.370908905</v>
      </c>
      <c r="S11" s="140">
        <f>R11+Taxas_Demandas!I9*R11-Taxas_Demandas!M9*Base_Cenarios!R11</f>
        <v>29420711.459911279</v>
      </c>
      <c r="T11" s="17"/>
    </row>
    <row r="12" spans="1:26" ht="12.75" thickBot="1">
      <c r="A12" s="82" t="s">
        <v>15</v>
      </c>
      <c r="B12" s="74">
        <v>0</v>
      </c>
      <c r="C12" s="140">
        <f>B12+Taxas_Demandas!G10*B12-Taxas_Demandas!K10*Base_Cenarios!B12</f>
        <v>0</v>
      </c>
      <c r="D12" s="140">
        <f>C12+Taxas_Demandas!H10*C12-Taxas_Demandas!L10*Base_Cenarios!C12</f>
        <v>0</v>
      </c>
      <c r="E12" s="140">
        <f>D12+Taxas_Demandas!I10*D12-Taxas_Demandas!M10*Base_Cenarios!D12</f>
        <v>0</v>
      </c>
      <c r="F12" s="17"/>
      <c r="H12" s="82" t="s">
        <v>15</v>
      </c>
      <c r="I12" s="74">
        <f>Demandas_Atual!B24</f>
        <v>58171.276800000014</v>
      </c>
      <c r="J12" s="140">
        <f>I12+Taxas_Demandas!G10*I12-Taxas_Demandas!K10*Base_Cenarios!I12</f>
        <v>59335.169604528543</v>
      </c>
      <c r="K12" s="140">
        <f>J12+Taxas_Demandas!H10*J12-Taxas_Demandas!L10*Base_Cenarios!J12</f>
        <v>60090.825948989572</v>
      </c>
      <c r="L12" s="140">
        <f>K12+Taxas_Demandas!I10*K12-Taxas_Demandas!M10*Base_Cenarios!K12</f>
        <v>57507.335162668991</v>
      </c>
      <c r="M12" s="17"/>
      <c r="O12" s="18" t="s">
        <v>15</v>
      </c>
      <c r="P12" s="74">
        <f>Demandas_Atual!B35</f>
        <v>58171.276800000014</v>
      </c>
      <c r="Q12" s="140">
        <f>P12+Taxas_Demandas!G10*P12-Taxas_Demandas!K10*Base_Cenarios!P12</f>
        <v>59335.169604528543</v>
      </c>
      <c r="R12" s="140">
        <f>Q12+Taxas_Demandas!H10*Q12-Taxas_Demandas!L10*Base_Cenarios!Q12</f>
        <v>60090.825948989572</v>
      </c>
      <c r="S12" s="140">
        <f>R12+Taxas_Demandas!I10*R12-Taxas_Demandas!M10*Base_Cenarios!R12</f>
        <v>57507.335162668991</v>
      </c>
      <c r="T12" s="17"/>
      <c r="V12" s="96" t="s">
        <v>79</v>
      </c>
      <c r="W12" s="98">
        <f>Renda_Futura!B15</f>
        <v>0.03</v>
      </c>
      <c r="X12" s="97" t="s">
        <v>80</v>
      </c>
    </row>
    <row r="13" spans="1:26" ht="12.75" thickBot="1">
      <c r="A13" s="82" t="s">
        <v>16</v>
      </c>
      <c r="B13" s="74">
        <v>0</v>
      </c>
      <c r="C13" s="140">
        <f>B13+Taxas_Demandas!G11*B13-Taxas_Demandas!K11*Base_Cenarios!B13</f>
        <v>0</v>
      </c>
      <c r="D13" s="140">
        <f>C13+Taxas_Demandas!H11*C13-Taxas_Demandas!L11*Base_Cenarios!C13</f>
        <v>0</v>
      </c>
      <c r="E13" s="140">
        <f>D13+Taxas_Demandas!I11*D13-Taxas_Demandas!M11*Base_Cenarios!D13</f>
        <v>0</v>
      </c>
      <c r="F13" s="17"/>
      <c r="H13" s="82" t="s">
        <v>16</v>
      </c>
      <c r="I13" s="74">
        <f>Demandas_Atual!B25</f>
        <v>865726.18239034084</v>
      </c>
      <c r="J13" s="140">
        <f>I13+Taxas_Demandas!G11*I13-Taxas_Demandas!K11*Base_Cenarios!I13</f>
        <v>898396.81367645296</v>
      </c>
      <c r="K13" s="140">
        <f>J13+Taxas_Demandas!H11*J13-Taxas_Demandas!L11*Base_Cenarios!J13</f>
        <v>923075.78402966342</v>
      </c>
      <c r="L13" s="140">
        <f>K13+Taxas_Demandas!I11*K13-Taxas_Demandas!M11*Base_Cenarios!K13</f>
        <v>931737.85528965306</v>
      </c>
      <c r="M13" s="17"/>
      <c r="O13" s="18" t="s">
        <v>16</v>
      </c>
      <c r="P13" s="74">
        <f>Demandas_Atual!B36</f>
        <v>865726.18239034084</v>
      </c>
      <c r="Q13" s="140">
        <f>P13+Taxas_Demandas!G11*P13-Taxas_Demandas!K11*Base_Cenarios!P13</f>
        <v>898396.81367645296</v>
      </c>
      <c r="R13" s="140">
        <f>Q13+Taxas_Demandas!H11*Q13-Taxas_Demandas!L11*Base_Cenarios!Q13</f>
        <v>923075.78402966342</v>
      </c>
      <c r="S13" s="140">
        <f>R13+Taxas_Demandas!I11*R13-Taxas_Demandas!M11*Base_Cenarios!R13</f>
        <v>931737.85528965306</v>
      </c>
      <c r="T13" s="17"/>
      <c r="V13" s="96" t="s">
        <v>128</v>
      </c>
      <c r="W13" s="137">
        <v>0.01</v>
      </c>
      <c r="X13" s="97" t="s">
        <v>129</v>
      </c>
    </row>
    <row r="14" spans="1:26">
      <c r="A14" s="126"/>
      <c r="F14" s="17"/>
      <c r="H14" s="126"/>
      <c r="I14" s="2"/>
      <c r="J14" s="2"/>
      <c r="K14" s="2"/>
      <c r="L14" s="2"/>
      <c r="M14" s="17"/>
      <c r="O14" s="126"/>
      <c r="P14" s="2"/>
      <c r="Q14" s="2"/>
      <c r="R14" s="2"/>
      <c r="S14" s="2"/>
      <c r="T14" s="17"/>
    </row>
    <row r="15" spans="1:26">
      <c r="A15" s="220" t="s">
        <v>71</v>
      </c>
      <c r="B15" s="221"/>
      <c r="C15" s="221"/>
      <c r="D15" s="221"/>
      <c r="E15" s="221"/>
      <c r="F15" s="222"/>
      <c r="H15" s="220" t="s">
        <v>71</v>
      </c>
      <c r="I15" s="221"/>
      <c r="J15" s="221"/>
      <c r="K15" s="221"/>
      <c r="L15" s="221"/>
      <c r="M15" s="222"/>
      <c r="O15" s="220" t="s">
        <v>71</v>
      </c>
      <c r="P15" s="221"/>
      <c r="Q15" s="221"/>
      <c r="R15" s="221"/>
      <c r="S15" s="221"/>
      <c r="T15" s="222"/>
    </row>
    <row r="16" spans="1:26">
      <c r="A16" s="216" t="s">
        <v>41</v>
      </c>
      <c r="B16" s="217" t="s">
        <v>120</v>
      </c>
      <c r="C16" s="217"/>
      <c r="D16" s="217"/>
      <c r="E16" s="217"/>
      <c r="F16" s="17"/>
      <c r="H16" s="216" t="s">
        <v>41</v>
      </c>
      <c r="I16" s="217" t="s">
        <v>120</v>
      </c>
      <c r="J16" s="217"/>
      <c r="K16" s="217"/>
      <c r="L16" s="217"/>
      <c r="M16" s="17"/>
      <c r="O16" s="216" t="s">
        <v>41</v>
      </c>
      <c r="P16" s="217" t="s">
        <v>120</v>
      </c>
      <c r="Q16" s="217"/>
      <c r="R16" s="217"/>
      <c r="S16" s="217"/>
      <c r="T16" s="17"/>
    </row>
    <row r="17" spans="1:20">
      <c r="A17" s="216"/>
      <c r="B17" s="75">
        <v>2023</v>
      </c>
      <c r="C17" s="75">
        <v>2028</v>
      </c>
      <c r="D17" s="75">
        <v>2033</v>
      </c>
      <c r="E17" s="75">
        <v>2043</v>
      </c>
      <c r="F17" s="17"/>
      <c r="H17" s="216"/>
      <c r="I17" s="75">
        <v>2023</v>
      </c>
      <c r="J17" s="75">
        <v>2028</v>
      </c>
      <c r="K17" s="75">
        <v>2033</v>
      </c>
      <c r="L17" s="75">
        <v>2043</v>
      </c>
      <c r="M17" s="17"/>
      <c r="O17" s="216"/>
      <c r="P17" s="75">
        <v>2023</v>
      </c>
      <c r="Q17" s="75">
        <v>2028</v>
      </c>
      <c r="R17" s="75">
        <v>2033</v>
      </c>
      <c r="S17" s="75">
        <v>2043</v>
      </c>
      <c r="T17" s="17"/>
    </row>
    <row r="18" spans="1:20">
      <c r="A18" s="82" t="s">
        <v>11</v>
      </c>
      <c r="B18" s="74">
        <f>Demandas_Atual!C9</f>
        <v>0</v>
      </c>
      <c r="C18" s="140">
        <f>B18+Taxas_Demandas!G16*B18-Taxas_Demandas!K16*Base_Cenarios!B18</f>
        <v>0</v>
      </c>
      <c r="D18" s="140">
        <f>C18+Taxas_Demandas!H16*C18-Taxas_Demandas!L16*Base_Cenarios!C18</f>
        <v>0</v>
      </c>
      <c r="E18" s="140">
        <f>D18+Taxas_Demandas!I16*D18-Taxas_Demandas!M16*Base_Cenarios!D18</f>
        <v>0</v>
      </c>
      <c r="F18" s="17"/>
      <c r="H18" s="82" t="s">
        <v>11</v>
      </c>
      <c r="I18" s="74">
        <f>Demandas_Atual!C20</f>
        <v>0</v>
      </c>
      <c r="J18" s="140">
        <f>I18+Taxas_Demandas!G16*I18-Taxas_Demandas!K16*Base_Cenarios!I18</f>
        <v>0</v>
      </c>
      <c r="K18" s="140">
        <f>J18+Taxas_Demandas!H16*J18-Taxas_Demandas!L16*Base_Cenarios!J18</f>
        <v>0</v>
      </c>
      <c r="L18" s="140">
        <f>K18+Taxas_Demandas!I16*K18-Taxas_Demandas!M16*Base_Cenarios!K18</f>
        <v>0</v>
      </c>
      <c r="M18" s="17"/>
      <c r="O18" s="82" t="s">
        <v>11</v>
      </c>
      <c r="P18" s="74">
        <f>Demandas_Atual!C31</f>
        <v>0</v>
      </c>
      <c r="Q18" s="140">
        <f>P18+Taxas_Demandas!G16*P18-Taxas_Demandas!K16*Base_Cenarios!P18</f>
        <v>0</v>
      </c>
      <c r="R18" s="140">
        <f>Q18+Taxas_Demandas!H16*Q18-Taxas_Demandas!L16*Base_Cenarios!Q18</f>
        <v>0</v>
      </c>
      <c r="S18" s="140">
        <f>R18+Taxas_Demandas!I16*R18-Taxas_Demandas!M16*Base_Cenarios!R18</f>
        <v>0</v>
      </c>
      <c r="T18" s="17"/>
    </row>
    <row r="19" spans="1:20">
      <c r="A19" s="82" t="s">
        <v>12</v>
      </c>
      <c r="B19" s="74">
        <f>Demandas_Atual!C10</f>
        <v>0</v>
      </c>
      <c r="C19" s="140">
        <f>B19+Taxas_Demandas!G17*B19-Taxas_Demandas!K17*Base_Cenarios!B19</f>
        <v>0</v>
      </c>
      <c r="D19" s="140">
        <f>C19+Taxas_Demandas!H17*C19-Taxas_Demandas!L17*Base_Cenarios!C19</f>
        <v>0</v>
      </c>
      <c r="E19" s="140">
        <f>D19+Taxas_Demandas!I17*D19-Taxas_Demandas!M17*Base_Cenarios!D19</f>
        <v>0</v>
      </c>
      <c r="F19" s="17"/>
      <c r="H19" s="82" t="s">
        <v>12</v>
      </c>
      <c r="I19" s="74">
        <f>Demandas_Atual!C21</f>
        <v>0</v>
      </c>
      <c r="J19" s="140">
        <f>I19+Taxas_Demandas!G17*I19-Taxas_Demandas!K17*Base_Cenarios!I19</f>
        <v>0</v>
      </c>
      <c r="K19" s="140">
        <f>J19+Taxas_Demandas!H17*J19-Taxas_Demandas!L17*Base_Cenarios!J19</f>
        <v>0</v>
      </c>
      <c r="L19" s="140">
        <f>K19+Taxas_Demandas!I17*K19-Taxas_Demandas!M17*Base_Cenarios!K19</f>
        <v>0</v>
      </c>
      <c r="M19" s="17"/>
      <c r="O19" s="82" t="s">
        <v>12</v>
      </c>
      <c r="P19" s="74">
        <f>Demandas_Atual!C32</f>
        <v>0</v>
      </c>
      <c r="Q19" s="140">
        <f>P19+Taxas_Demandas!G17*P19-Taxas_Demandas!K17*Base_Cenarios!P19</f>
        <v>0</v>
      </c>
      <c r="R19" s="140">
        <f>Q19+Taxas_Demandas!H17*Q19-Taxas_Demandas!L17*Base_Cenarios!Q19</f>
        <v>0</v>
      </c>
      <c r="S19" s="140">
        <f>R19+Taxas_Demandas!I17*R19-Taxas_Demandas!M17*Base_Cenarios!R19</f>
        <v>0</v>
      </c>
      <c r="T19" s="17"/>
    </row>
    <row r="20" spans="1:20">
      <c r="A20" s="82" t="s">
        <v>13</v>
      </c>
      <c r="B20" s="74">
        <f>Demandas_Atual!C11</f>
        <v>0</v>
      </c>
      <c r="C20" s="140">
        <f>B20+Taxas_Demandas!G18*B20-Taxas_Demandas!K18*Base_Cenarios!B20</f>
        <v>0</v>
      </c>
      <c r="D20" s="140">
        <f>C20+Taxas_Demandas!H18*C20-Taxas_Demandas!L18*Base_Cenarios!C20</f>
        <v>0</v>
      </c>
      <c r="E20" s="140">
        <f>D20+Taxas_Demandas!I18*D20-Taxas_Demandas!M18*Base_Cenarios!D20</f>
        <v>0</v>
      </c>
      <c r="F20" s="17"/>
      <c r="H20" s="82" t="s">
        <v>13</v>
      </c>
      <c r="I20" s="74">
        <f>Demandas_Atual!C22</f>
        <v>0</v>
      </c>
      <c r="J20" s="140">
        <f>I20+Taxas_Demandas!G18*I20-Taxas_Demandas!K18*Base_Cenarios!I20</f>
        <v>0</v>
      </c>
      <c r="K20" s="140">
        <f>J20+Taxas_Demandas!H18*J20-Taxas_Demandas!L18*Base_Cenarios!J20</f>
        <v>0</v>
      </c>
      <c r="L20" s="140">
        <f>K20+Taxas_Demandas!I18*K20-Taxas_Demandas!M18*Base_Cenarios!K20</f>
        <v>0</v>
      </c>
      <c r="M20" s="17"/>
      <c r="O20" s="82" t="s">
        <v>13</v>
      </c>
      <c r="P20" s="74">
        <f>Demandas_Atual!C33</f>
        <v>0</v>
      </c>
      <c r="Q20" s="140">
        <f>P20+Taxas_Demandas!G18*P20-Taxas_Demandas!K18*Base_Cenarios!P20</f>
        <v>0</v>
      </c>
      <c r="R20" s="140">
        <f>Q20+Taxas_Demandas!H18*Q20-Taxas_Demandas!L18*Base_Cenarios!Q20</f>
        <v>0</v>
      </c>
      <c r="S20" s="140">
        <f>R20+Taxas_Demandas!I18*R20-Taxas_Demandas!M18*Base_Cenarios!R20</f>
        <v>0</v>
      </c>
      <c r="T20" s="17"/>
    </row>
    <row r="21" spans="1:20">
      <c r="A21" s="82" t="s">
        <v>14</v>
      </c>
      <c r="B21" s="74">
        <f>Demandas_Atual!C12</f>
        <v>0</v>
      </c>
      <c r="C21" s="140">
        <f>B21+Taxas_Demandas!G19*B21-Taxas_Demandas!K19*Base_Cenarios!B21</f>
        <v>0</v>
      </c>
      <c r="D21" s="140">
        <f>C21+Taxas_Demandas!H19*C21-Taxas_Demandas!L19*Base_Cenarios!C21</f>
        <v>0</v>
      </c>
      <c r="E21" s="140">
        <f>D21+Taxas_Demandas!I19*D21-Taxas_Demandas!M19*Base_Cenarios!D21</f>
        <v>0</v>
      </c>
      <c r="F21" s="17"/>
      <c r="H21" s="82" t="s">
        <v>14</v>
      </c>
      <c r="I21" s="74">
        <f>Demandas_Atual!C23</f>
        <v>0</v>
      </c>
      <c r="J21" s="140">
        <f>I21+Taxas_Demandas!G19*I21-Taxas_Demandas!K19*Base_Cenarios!I21</f>
        <v>0</v>
      </c>
      <c r="K21" s="140">
        <f>J21+Taxas_Demandas!H19*J21-Taxas_Demandas!L19*Base_Cenarios!J21</f>
        <v>0</v>
      </c>
      <c r="L21" s="140">
        <f>K21+Taxas_Demandas!I19*K21-Taxas_Demandas!M19*Base_Cenarios!K21</f>
        <v>0</v>
      </c>
      <c r="M21" s="17"/>
      <c r="O21" s="82" t="s">
        <v>14</v>
      </c>
      <c r="P21" s="74">
        <f>Demandas_Atual!C34</f>
        <v>0</v>
      </c>
      <c r="Q21" s="140">
        <f>P21+Taxas_Demandas!G19*P21-Taxas_Demandas!K19*Base_Cenarios!P21</f>
        <v>0</v>
      </c>
      <c r="R21" s="140">
        <f>Q21+Taxas_Demandas!H19*Q21-Taxas_Demandas!L19*Base_Cenarios!Q21</f>
        <v>0</v>
      </c>
      <c r="S21" s="140">
        <f>R21+Taxas_Demandas!I19*R21-Taxas_Demandas!M19*Base_Cenarios!R21</f>
        <v>0</v>
      </c>
      <c r="T21" s="17"/>
    </row>
    <row r="22" spans="1:20">
      <c r="A22" s="82" t="s">
        <v>15</v>
      </c>
      <c r="B22" s="74">
        <f>Demandas_Atual!C13</f>
        <v>0</v>
      </c>
      <c r="C22" s="140">
        <f>B22+Taxas_Demandas!G20*B22-Taxas_Demandas!K20*Base_Cenarios!B22</f>
        <v>0</v>
      </c>
      <c r="D22" s="140">
        <f>C22+Taxas_Demandas!H20*C22-Taxas_Demandas!L20*Base_Cenarios!C22</f>
        <v>0</v>
      </c>
      <c r="E22" s="140">
        <f>D22+Taxas_Demandas!I20*D22-Taxas_Demandas!M20*Base_Cenarios!D22</f>
        <v>0</v>
      </c>
      <c r="F22" s="17"/>
      <c r="H22" s="82" t="s">
        <v>15</v>
      </c>
      <c r="I22" s="74">
        <f>Demandas_Atual!C24</f>
        <v>4110454.2720000003</v>
      </c>
      <c r="J22" s="140">
        <f>I22+Taxas_Demandas!G20*I22-Taxas_Demandas!K20*Base_Cenarios!I22</f>
        <v>4810464.6345216008</v>
      </c>
      <c r="K22" s="140">
        <f>J22+Taxas_Demandas!H20*J22-Taxas_Demandas!L20*Base_Cenarios!J22</f>
        <v>5459877.3601820171</v>
      </c>
      <c r="L22" s="140">
        <f>K22+Taxas_Demandas!I20*K22-Taxas_Demandas!M20*Base_Cenarios!K22</f>
        <v>6375498.7934845416</v>
      </c>
      <c r="M22" s="17"/>
      <c r="O22" s="82" t="s">
        <v>15</v>
      </c>
      <c r="P22" s="74">
        <f>Demandas_Atual!C35</f>
        <v>4110454.2720000003</v>
      </c>
      <c r="Q22" s="140">
        <f>P22+Taxas_Demandas!G20*P22-Taxas_Demandas!K20*Base_Cenarios!P22</f>
        <v>4810464.6345216008</v>
      </c>
      <c r="R22" s="140">
        <f>Q22+Taxas_Demandas!H20*Q22-Taxas_Demandas!L20*Base_Cenarios!Q22</f>
        <v>5459877.3601820171</v>
      </c>
      <c r="S22" s="140">
        <f>R22+Taxas_Demandas!I20*R22-Taxas_Demandas!M20*Base_Cenarios!R22</f>
        <v>6375498.7934845416</v>
      </c>
      <c r="T22" s="17"/>
    </row>
    <row r="23" spans="1:20">
      <c r="A23" s="82" t="s">
        <v>16</v>
      </c>
      <c r="B23" s="74">
        <f>Demandas_Atual!C14</f>
        <v>0</v>
      </c>
      <c r="C23" s="140">
        <f>B23+Taxas_Demandas!G21*B23-Taxas_Demandas!K21*Base_Cenarios!B23</f>
        <v>0</v>
      </c>
      <c r="D23" s="140">
        <f>C23+Taxas_Demandas!H21*C23-Taxas_Demandas!L21*Base_Cenarios!C23</f>
        <v>0</v>
      </c>
      <c r="E23" s="140">
        <f>D23+Taxas_Demandas!I21*D23-Taxas_Demandas!M21*Base_Cenarios!D23</f>
        <v>0</v>
      </c>
      <c r="F23" s="17"/>
      <c r="H23" s="82" t="s">
        <v>16</v>
      </c>
      <c r="I23" s="74">
        <f>Demandas_Atual!C25</f>
        <v>0</v>
      </c>
      <c r="J23" s="140">
        <f>I23+Taxas_Demandas!G21*I23-Taxas_Demandas!K21*Base_Cenarios!I23</f>
        <v>0</v>
      </c>
      <c r="K23" s="140">
        <f>J23+Taxas_Demandas!H21*J23-Taxas_Demandas!L21*Base_Cenarios!J23</f>
        <v>0</v>
      </c>
      <c r="L23" s="140">
        <f>K23+Taxas_Demandas!I21*K23-Taxas_Demandas!M21*Base_Cenarios!K23</f>
        <v>0</v>
      </c>
      <c r="M23" s="17"/>
      <c r="O23" s="82" t="s">
        <v>16</v>
      </c>
      <c r="P23" s="74">
        <f>Demandas_Atual!C36</f>
        <v>0</v>
      </c>
      <c r="Q23" s="140">
        <f>P23+Taxas_Demandas!G21*P23-Taxas_Demandas!K21*Base_Cenarios!P23</f>
        <v>0</v>
      </c>
      <c r="R23" s="140">
        <f>Q23+Taxas_Demandas!H21*Q23-Taxas_Demandas!L21*Base_Cenarios!Q23</f>
        <v>0</v>
      </c>
      <c r="S23" s="140">
        <f>R23+Taxas_Demandas!I21*R23-Taxas_Demandas!M21*Base_Cenarios!R23</f>
        <v>0</v>
      </c>
      <c r="T23" s="17"/>
    </row>
    <row r="24" spans="1:20">
      <c r="A24" s="76"/>
      <c r="B24" s="77"/>
      <c r="C24" s="78"/>
      <c r="D24" s="78"/>
      <c r="E24" s="78"/>
      <c r="F24" s="17"/>
      <c r="H24" s="126"/>
      <c r="I24" s="134"/>
      <c r="J24" s="135"/>
      <c r="K24" s="135"/>
      <c r="L24" s="135"/>
      <c r="M24" s="17"/>
      <c r="O24" s="76"/>
      <c r="P24" s="77"/>
      <c r="Q24" s="78"/>
      <c r="R24" s="78"/>
      <c r="S24" s="78"/>
      <c r="T24" s="17"/>
    </row>
    <row r="25" spans="1:20">
      <c r="A25" s="226" t="s">
        <v>67</v>
      </c>
      <c r="B25" s="227"/>
      <c r="C25" s="227"/>
      <c r="D25" s="227"/>
      <c r="E25" s="227"/>
      <c r="F25" s="228"/>
      <c r="H25" s="240" t="s">
        <v>67</v>
      </c>
      <c r="I25" s="241"/>
      <c r="J25" s="241"/>
      <c r="K25" s="241"/>
      <c r="L25" s="241"/>
      <c r="M25" s="242"/>
      <c r="O25" s="226" t="s">
        <v>67</v>
      </c>
      <c r="P25" s="227"/>
      <c r="Q25" s="227"/>
      <c r="R25" s="227"/>
      <c r="S25" s="227"/>
      <c r="T25" s="228"/>
    </row>
    <row r="26" spans="1:20">
      <c r="A26" s="225" t="s">
        <v>62</v>
      </c>
      <c r="B26" s="235" t="s">
        <v>120</v>
      </c>
      <c r="C26" s="235"/>
      <c r="D26" s="235"/>
      <c r="E26" s="235"/>
      <c r="F26" s="17"/>
      <c r="H26" s="243" t="s">
        <v>62</v>
      </c>
      <c r="I26" s="244" t="s">
        <v>120</v>
      </c>
      <c r="J26" s="244"/>
      <c r="K26" s="244"/>
      <c r="L26" s="244"/>
      <c r="M26" s="17"/>
      <c r="O26" s="225" t="s">
        <v>62</v>
      </c>
      <c r="P26" s="235" t="s">
        <v>120</v>
      </c>
      <c r="Q26" s="235"/>
      <c r="R26" s="235"/>
      <c r="S26" s="235"/>
      <c r="T26" s="17"/>
    </row>
    <row r="27" spans="1:20">
      <c r="A27" s="225"/>
      <c r="B27" s="79">
        <v>2023</v>
      </c>
      <c r="C27" s="79">
        <v>2028</v>
      </c>
      <c r="D27" s="79">
        <v>2033</v>
      </c>
      <c r="E27" s="79">
        <v>2043</v>
      </c>
      <c r="F27" s="17"/>
      <c r="H27" s="225"/>
      <c r="I27" s="79">
        <v>2023</v>
      </c>
      <c r="J27" s="79">
        <v>2028</v>
      </c>
      <c r="K27" s="79">
        <v>2033</v>
      </c>
      <c r="L27" s="79">
        <v>2043</v>
      </c>
      <c r="M27" s="17"/>
      <c r="O27" s="225"/>
      <c r="P27" s="79">
        <v>2023</v>
      </c>
      <c r="Q27" s="79">
        <v>2028</v>
      </c>
      <c r="R27" s="79">
        <v>2033</v>
      </c>
      <c r="S27" s="79">
        <v>2043</v>
      </c>
      <c r="T27" s="17"/>
    </row>
    <row r="28" spans="1:20">
      <c r="A28" s="82" t="s">
        <v>11</v>
      </c>
      <c r="B28" s="74">
        <f>Demandas_Atual!D9</f>
        <v>0</v>
      </c>
      <c r="C28" s="140">
        <f>B28+Taxas_Demandas!G26*B28-Taxas_Demandas!K26*Base_Cenarios!B28</f>
        <v>0</v>
      </c>
      <c r="D28" s="140">
        <f>C28+Taxas_Demandas!H26*C28-Taxas_Demandas!L26*Base_Cenarios!C28</f>
        <v>0</v>
      </c>
      <c r="E28" s="140">
        <f>D28+Taxas_Demandas!I26*D28-Taxas_Demandas!M26*Base_Cenarios!D28</f>
        <v>0</v>
      </c>
      <c r="F28" s="17"/>
      <c r="H28" s="82" t="s">
        <v>11</v>
      </c>
      <c r="I28" s="74">
        <f>Demandas_Atual!D20</f>
        <v>0</v>
      </c>
      <c r="J28" s="140">
        <f>I28+Taxas_Demandas!G26*I28-Taxas_Demandas!K26*Base_Cenarios!I28</f>
        <v>0</v>
      </c>
      <c r="K28" s="140">
        <f>J28+Taxas_Demandas!H26*J28-Taxas_Demandas!L26*Base_Cenarios!J28</f>
        <v>0</v>
      </c>
      <c r="L28" s="140">
        <f>K28+Taxas_Demandas!I26*K28-Taxas_Demandas!M26*Base_Cenarios!K28</f>
        <v>0</v>
      </c>
      <c r="M28" s="17"/>
      <c r="O28" s="82" t="s">
        <v>11</v>
      </c>
      <c r="P28" s="74">
        <f>Demandas_Atual!D31</f>
        <v>0</v>
      </c>
      <c r="Q28" s="140">
        <f>P28+Taxas_Demandas!G26*P28-Taxas_Demandas!K26*Base_Cenarios!P28</f>
        <v>0</v>
      </c>
      <c r="R28" s="140">
        <f>Q28+Taxas_Demandas!H26*Q28-Taxas_Demandas!L26*Base_Cenarios!Q28</f>
        <v>0</v>
      </c>
      <c r="S28" s="140">
        <f>R28+Taxas_Demandas!I26*R28-Taxas_Demandas!M26*Base_Cenarios!R28</f>
        <v>0</v>
      </c>
      <c r="T28" s="17"/>
    </row>
    <row r="29" spans="1:20">
      <c r="A29" s="82" t="s">
        <v>12</v>
      </c>
      <c r="B29" s="74">
        <f>Demandas_Atual!D10</f>
        <v>0</v>
      </c>
      <c r="C29" s="140">
        <f>B29+Taxas_Demandas!G27*B29-Taxas_Demandas!K27*Base_Cenarios!B29</f>
        <v>0</v>
      </c>
      <c r="D29" s="140">
        <f>C29+Taxas_Demandas!H27*C29-Taxas_Demandas!L27*Base_Cenarios!C29</f>
        <v>0</v>
      </c>
      <c r="E29" s="140">
        <f>D29+Taxas_Demandas!I27*D29-Taxas_Demandas!M27*Base_Cenarios!D29</f>
        <v>0</v>
      </c>
      <c r="F29" s="17"/>
      <c r="H29" s="82" t="s">
        <v>12</v>
      </c>
      <c r="I29" s="74">
        <f>Demandas_Atual!D21</f>
        <v>0</v>
      </c>
      <c r="J29" s="140">
        <f>I29+Taxas_Demandas!G27*I29-Taxas_Demandas!K27*Base_Cenarios!I29</f>
        <v>0</v>
      </c>
      <c r="K29" s="140">
        <f>J29+Taxas_Demandas!H27*J29-Taxas_Demandas!L27*Base_Cenarios!J29</f>
        <v>0</v>
      </c>
      <c r="L29" s="140">
        <f>K29+Taxas_Demandas!I27*K29-Taxas_Demandas!M27*Base_Cenarios!K29</f>
        <v>0</v>
      </c>
      <c r="M29" s="17"/>
      <c r="O29" s="82" t="s">
        <v>12</v>
      </c>
      <c r="P29" s="74">
        <f>Demandas_Atual!D32</f>
        <v>0</v>
      </c>
      <c r="Q29" s="140">
        <f>P29+Taxas_Demandas!G27*P29-Taxas_Demandas!K27*Base_Cenarios!P29</f>
        <v>0</v>
      </c>
      <c r="R29" s="140">
        <f>Q29+Taxas_Demandas!H27*Q29-Taxas_Demandas!L27*Base_Cenarios!Q29</f>
        <v>0</v>
      </c>
      <c r="S29" s="140">
        <f>R29+Taxas_Demandas!I27*R29-Taxas_Demandas!M27*Base_Cenarios!R29</f>
        <v>0</v>
      </c>
      <c r="T29" s="17"/>
    </row>
    <row r="30" spans="1:20">
      <c r="A30" s="82" t="s">
        <v>13</v>
      </c>
      <c r="B30" s="74">
        <f>Demandas_Atual!D11</f>
        <v>0</v>
      </c>
      <c r="C30" s="140">
        <f>B30+Taxas_Demandas!G28*B30-Taxas_Demandas!K28*Base_Cenarios!B30</f>
        <v>0</v>
      </c>
      <c r="D30" s="140">
        <f>C30+Taxas_Demandas!H28*C30-Taxas_Demandas!L28*Base_Cenarios!C30</f>
        <v>0</v>
      </c>
      <c r="E30" s="140">
        <f>D30+Taxas_Demandas!I28*D30-Taxas_Demandas!M28*Base_Cenarios!D30</f>
        <v>0</v>
      </c>
      <c r="F30" s="17"/>
      <c r="H30" s="82" t="s">
        <v>13</v>
      </c>
      <c r="I30" s="74">
        <f>Demandas_Atual!D22</f>
        <v>0</v>
      </c>
      <c r="J30" s="140">
        <f>I30+Taxas_Demandas!G28*I30-Taxas_Demandas!K28*Base_Cenarios!I30</f>
        <v>0</v>
      </c>
      <c r="K30" s="140">
        <f>J30+Taxas_Demandas!H28*J30-Taxas_Demandas!L28*Base_Cenarios!J30</f>
        <v>0</v>
      </c>
      <c r="L30" s="140">
        <f>K30+Taxas_Demandas!I28*K30-Taxas_Demandas!M28*Base_Cenarios!K30</f>
        <v>0</v>
      </c>
      <c r="M30" s="17"/>
      <c r="O30" s="82" t="s">
        <v>13</v>
      </c>
      <c r="P30" s="74">
        <f>Demandas_Atual!D33</f>
        <v>0</v>
      </c>
      <c r="Q30" s="140">
        <f>P30+Taxas_Demandas!G28*P30-Taxas_Demandas!K28*Base_Cenarios!P30</f>
        <v>0</v>
      </c>
      <c r="R30" s="140">
        <f>Q30+Taxas_Demandas!H28*Q30-Taxas_Demandas!L28*Base_Cenarios!Q30</f>
        <v>0</v>
      </c>
      <c r="S30" s="140">
        <f>R30+Taxas_Demandas!I28*R30-Taxas_Demandas!M28*Base_Cenarios!R30</f>
        <v>0</v>
      </c>
      <c r="T30" s="17"/>
    </row>
    <row r="31" spans="1:20">
      <c r="A31" s="82" t="s">
        <v>14</v>
      </c>
      <c r="B31" s="74">
        <f>Demandas_Atual!D12</f>
        <v>10336186.122783305</v>
      </c>
      <c r="C31" s="140">
        <f>B31+Taxas_Demandas!G29*B31-Taxas_Demandas!K29*Base_Cenarios!B31</f>
        <v>10439547.984011138</v>
      </c>
      <c r="D31" s="140">
        <f>C31+Taxas_Demandas!H29*C31-Taxas_Demandas!L29*Base_Cenarios!C31</f>
        <v>10543943.463851249</v>
      </c>
      <c r="E31" s="140">
        <f>D31+Taxas_Demandas!I29*D31-Taxas_Demandas!M29*Base_Cenarios!D31</f>
        <v>11492898.375597861</v>
      </c>
      <c r="F31" s="17"/>
      <c r="H31" s="82" t="s">
        <v>14</v>
      </c>
      <c r="I31" s="74">
        <f>Demandas_Atual!D23</f>
        <v>11320736.045361057</v>
      </c>
      <c r="J31" s="140">
        <f>I31+Taxas_Demandas!G29*I31-Taxas_Demandas!K29*Base_Cenarios!I31</f>
        <v>11433943.405814668</v>
      </c>
      <c r="K31" s="140">
        <f>J31+Taxas_Demandas!H29*J31-Taxas_Demandas!L29*Base_Cenarios!J31</f>
        <v>11548282.839872815</v>
      </c>
      <c r="L31" s="140">
        <f>K31+Taxas_Demandas!I29*K31-Taxas_Demandas!M29*Base_Cenarios!K31</f>
        <v>12587628.29546137</v>
      </c>
      <c r="M31" s="17"/>
      <c r="O31" s="82" t="s">
        <v>14</v>
      </c>
      <c r="P31" s="74">
        <f>Demandas_Atual!D34</f>
        <v>22461982.732799999</v>
      </c>
      <c r="Q31" s="140">
        <f>P31+Taxas_Demandas!G29*P31-Taxas_Demandas!K29*Base_Cenarios!P31</f>
        <v>22686602.560128</v>
      </c>
      <c r="R31" s="140">
        <f>Q31+Taxas_Demandas!H29*Q31-Taxas_Demandas!L29*Base_Cenarios!Q31</f>
        <v>22913468.585729282</v>
      </c>
      <c r="S31" s="140">
        <f>R31+Taxas_Demandas!I29*R31-Taxas_Demandas!M29*Base_Cenarios!R31</f>
        <v>24975680.758444916</v>
      </c>
      <c r="T31" s="17"/>
    </row>
    <row r="32" spans="1:20">
      <c r="A32" s="82" t="s">
        <v>15</v>
      </c>
      <c r="B32" s="74">
        <f>Demandas_Atual!D13</f>
        <v>0</v>
      </c>
      <c r="C32" s="140">
        <f>B32+Taxas_Demandas!G30*B32-Taxas_Demandas!K30*Base_Cenarios!B32</f>
        <v>0</v>
      </c>
      <c r="D32" s="140">
        <f>C32+Taxas_Demandas!H30*C32-Taxas_Demandas!L30*Base_Cenarios!C32</f>
        <v>0</v>
      </c>
      <c r="E32" s="140">
        <f>D32+Taxas_Demandas!I30*D32-Taxas_Demandas!M30*Base_Cenarios!D32</f>
        <v>0</v>
      </c>
      <c r="F32" s="17"/>
      <c r="H32" s="82" t="s">
        <v>15</v>
      </c>
      <c r="I32" s="74">
        <f>Demandas_Atual!D24</f>
        <v>0</v>
      </c>
      <c r="J32" s="140">
        <f>I32+Taxas_Demandas!G30*I32-Taxas_Demandas!K30*Base_Cenarios!I32</f>
        <v>0</v>
      </c>
      <c r="K32" s="140">
        <f>J32+Taxas_Demandas!H30*J32-Taxas_Demandas!L30*Base_Cenarios!J32</f>
        <v>0</v>
      </c>
      <c r="L32" s="140">
        <f>K32+Taxas_Demandas!I30*K32-Taxas_Demandas!M30*Base_Cenarios!K32</f>
        <v>0</v>
      </c>
      <c r="M32" s="17"/>
      <c r="O32" s="82" t="s">
        <v>15</v>
      </c>
      <c r="P32" s="74">
        <f>Demandas_Atual!D35</f>
        <v>0</v>
      </c>
      <c r="Q32" s="140">
        <f>P32+Taxas_Demandas!G30*P32-Taxas_Demandas!K30*Base_Cenarios!P32</f>
        <v>0</v>
      </c>
      <c r="R32" s="140">
        <f>Q32+Taxas_Demandas!H30*Q32-Taxas_Demandas!L30*Base_Cenarios!Q32</f>
        <v>0</v>
      </c>
      <c r="S32" s="140">
        <f>R32+Taxas_Demandas!I30*R32-Taxas_Demandas!M30*Base_Cenarios!R32</f>
        <v>0</v>
      </c>
      <c r="T32" s="17"/>
    </row>
    <row r="33" spans="1:20">
      <c r="A33" s="82" t="s">
        <v>16</v>
      </c>
      <c r="B33" s="74">
        <f>Demandas_Atual!D14</f>
        <v>27625.919999999998</v>
      </c>
      <c r="C33" s="140">
        <f>B33+Taxas_Demandas!G31*B33-Taxas_Demandas!K31*Base_Cenarios!B33</f>
        <v>28447.716709493463</v>
      </c>
      <c r="D33" s="140">
        <f>C33+Taxas_Demandas!H31*C33-Taxas_Demandas!L31*Base_Cenarios!C33</f>
        <v>28869.140261492812</v>
      </c>
      <c r="E33" s="140">
        <f>D33+Taxas_Demandas!I31*D33-Taxas_Demandas!M31*Base_Cenarios!D33</f>
        <v>30330.953863500308</v>
      </c>
      <c r="F33" s="17"/>
      <c r="H33" s="82" t="s">
        <v>16</v>
      </c>
      <c r="I33" s="74">
        <f>Demandas_Atual!D25</f>
        <v>68428.639999999999</v>
      </c>
      <c r="J33" s="140">
        <f>I33+Taxas_Demandas!G31*I33-Taxas_Demandas!K31*Base_Cenarios!I33</f>
        <v>70464.207727232715</v>
      </c>
      <c r="K33" s="140">
        <f>J33+Taxas_Demandas!H31*J33-Taxas_Demandas!L31*Base_Cenarios!J33</f>
        <v>71508.062213428464</v>
      </c>
      <c r="L33" s="140">
        <f>K33+Taxas_Demandas!I31*K33-Taxas_Demandas!M31*Base_Cenarios!K33</f>
        <v>75128.93408733797</v>
      </c>
      <c r="M33" s="17"/>
      <c r="O33" s="82" t="s">
        <v>16</v>
      </c>
      <c r="P33" s="74">
        <f>Demandas_Atual!D36</f>
        <v>18202.5792</v>
      </c>
      <c r="Q33" s="140">
        <f>P33+Taxas_Demandas!G31*P33-Taxas_Demandas!K31*Base_Cenarios!P33</f>
        <v>18744.056902492957</v>
      </c>
      <c r="R33" s="140">
        <f>Q33+Taxas_Demandas!H31*Q33-Taxas_Demandas!L31*Base_Cenarios!Q33</f>
        <v>19021.730753065662</v>
      </c>
      <c r="S33" s="140">
        <f>R33+Taxas_Demandas!I31*R33-Taxas_Demandas!M31*Base_Cenarios!R33</f>
        <v>19984.912354481243</v>
      </c>
      <c r="T33" s="17"/>
    </row>
    <row r="34" spans="1:20">
      <c r="A34" s="126"/>
      <c r="F34" s="17"/>
      <c r="H34" s="126"/>
      <c r="I34" s="2"/>
      <c r="J34" s="2"/>
      <c r="K34" s="2"/>
      <c r="L34" s="2"/>
      <c r="M34" s="17"/>
      <c r="O34" s="126"/>
      <c r="P34" s="2"/>
      <c r="Q34" s="2"/>
      <c r="R34" s="2"/>
      <c r="S34" s="2"/>
      <c r="T34" s="17"/>
    </row>
    <row r="35" spans="1:20">
      <c r="A35" s="229" t="s">
        <v>68</v>
      </c>
      <c r="B35" s="230"/>
      <c r="C35" s="230"/>
      <c r="D35" s="230"/>
      <c r="E35" s="230"/>
      <c r="F35" s="231"/>
      <c r="H35" s="229" t="s">
        <v>68</v>
      </c>
      <c r="I35" s="230"/>
      <c r="J35" s="230"/>
      <c r="K35" s="230"/>
      <c r="L35" s="230"/>
      <c r="M35" s="231"/>
      <c r="O35" s="229" t="s">
        <v>68</v>
      </c>
      <c r="P35" s="230"/>
      <c r="Q35" s="230"/>
      <c r="R35" s="230"/>
      <c r="S35" s="230"/>
      <c r="T35" s="231"/>
    </row>
    <row r="36" spans="1:20">
      <c r="A36" s="236" t="s">
        <v>62</v>
      </c>
      <c r="B36" s="237" t="s">
        <v>120</v>
      </c>
      <c r="C36" s="237"/>
      <c r="D36" s="237"/>
      <c r="E36" s="237"/>
      <c r="F36" s="17"/>
      <c r="H36" s="236" t="s">
        <v>62</v>
      </c>
      <c r="I36" s="237" t="s">
        <v>120</v>
      </c>
      <c r="J36" s="237"/>
      <c r="K36" s="237"/>
      <c r="L36" s="237"/>
      <c r="M36" s="17"/>
      <c r="O36" s="236" t="s">
        <v>62</v>
      </c>
      <c r="P36" s="237" t="s">
        <v>120</v>
      </c>
      <c r="Q36" s="237"/>
      <c r="R36" s="237"/>
      <c r="S36" s="237"/>
      <c r="T36" s="17"/>
    </row>
    <row r="37" spans="1:20">
      <c r="A37" s="236"/>
      <c r="B37" s="80">
        <v>2023</v>
      </c>
      <c r="C37" s="80">
        <v>2028</v>
      </c>
      <c r="D37" s="80">
        <v>2033</v>
      </c>
      <c r="E37" s="80">
        <v>2043</v>
      </c>
      <c r="F37" s="17"/>
      <c r="H37" s="236"/>
      <c r="I37" s="80">
        <v>2023</v>
      </c>
      <c r="J37" s="80">
        <v>2028</v>
      </c>
      <c r="K37" s="80">
        <v>2033</v>
      </c>
      <c r="L37" s="80">
        <v>2043</v>
      </c>
      <c r="M37" s="17"/>
      <c r="O37" s="236"/>
      <c r="P37" s="80">
        <v>2023</v>
      </c>
      <c r="Q37" s="80">
        <v>2028</v>
      </c>
      <c r="R37" s="80">
        <v>2033</v>
      </c>
      <c r="S37" s="80">
        <v>2043</v>
      </c>
      <c r="T37" s="17"/>
    </row>
    <row r="38" spans="1:20">
      <c r="A38" s="82" t="s">
        <v>11</v>
      </c>
      <c r="B38" s="74">
        <f>Demandas_Atual!E9</f>
        <v>0</v>
      </c>
      <c r="C38" s="140">
        <f>B38+Taxas_Demandas!G36*B38-Taxas_Demandas!K36*Base_Cenarios!B38</f>
        <v>0</v>
      </c>
      <c r="D38" s="140">
        <f>C38+Taxas_Demandas!H36*C38-Taxas_Demandas!L36*Base_Cenarios!C38</f>
        <v>0</v>
      </c>
      <c r="E38" s="140">
        <f>D38+Taxas_Demandas!I36*D38-Taxas_Demandas!M36*Base_Cenarios!D38</f>
        <v>0</v>
      </c>
      <c r="F38" s="17"/>
      <c r="H38" s="82" t="s">
        <v>11</v>
      </c>
      <c r="I38" s="74">
        <f>Demandas_Atual!E20</f>
        <v>0</v>
      </c>
      <c r="J38" s="140">
        <f>I38+Taxas_Demandas!G36*I38-Taxas_Demandas!K36*Base_Cenarios!I38</f>
        <v>0</v>
      </c>
      <c r="K38" s="140">
        <f>J38+Taxas_Demandas!H36*J38-Taxas_Demandas!L36*Base_Cenarios!J38</f>
        <v>0</v>
      </c>
      <c r="L38" s="140">
        <f>K38+Taxas_Demandas!I36*K38-Taxas_Demandas!M36*Base_Cenarios!K38</f>
        <v>0</v>
      </c>
      <c r="M38" s="17"/>
      <c r="O38" s="82" t="s">
        <v>11</v>
      </c>
      <c r="P38" s="74">
        <f>Demandas_Atual!E31</f>
        <v>44150.400000000001</v>
      </c>
      <c r="Q38" s="140">
        <f>P38+Taxas_Demandas!G36*P38-Taxas_Demandas!K36*Base_Cenarios!P38</f>
        <v>46446.198891850021</v>
      </c>
      <c r="R38" s="140">
        <f>Q38+Taxas_Demandas!H36*Q38-Taxas_Demandas!L36*Base_Cenarios!Q38</f>
        <v>48400.862726112355</v>
      </c>
      <c r="S38" s="140">
        <f>R38+Taxas_Demandas!I36*R38-Taxas_Demandas!M36*Base_Cenarios!R38</f>
        <v>50883.172543619046</v>
      </c>
      <c r="T38" s="17"/>
    </row>
    <row r="39" spans="1:20">
      <c r="A39" s="82" t="s">
        <v>12</v>
      </c>
      <c r="B39" s="74">
        <f>Demandas_Atual!E10</f>
        <v>0</v>
      </c>
      <c r="C39" s="140">
        <f>B39+Taxas_Demandas!G37*B39-Taxas_Demandas!K37*Base_Cenarios!B39</f>
        <v>0</v>
      </c>
      <c r="D39" s="140">
        <f>C39+Taxas_Demandas!H37*C39-Taxas_Demandas!L37*Base_Cenarios!C39</f>
        <v>0</v>
      </c>
      <c r="E39" s="140">
        <f>D39+Taxas_Demandas!I37*D39-Taxas_Demandas!M37*Base_Cenarios!D39</f>
        <v>0</v>
      </c>
      <c r="F39" s="17"/>
      <c r="H39" s="82" t="s">
        <v>12</v>
      </c>
      <c r="I39" s="74">
        <f>Demandas_Atual!E21</f>
        <v>0</v>
      </c>
      <c r="J39" s="140">
        <f>I39+Taxas_Demandas!G37*I39-Taxas_Demandas!K37*Base_Cenarios!I39</f>
        <v>0</v>
      </c>
      <c r="K39" s="140">
        <f>J39+Taxas_Demandas!H37*J39-Taxas_Demandas!L37*Base_Cenarios!J39</f>
        <v>0</v>
      </c>
      <c r="L39" s="140">
        <f>K39+Taxas_Demandas!I37*K39-Taxas_Demandas!M37*Base_Cenarios!K39</f>
        <v>0</v>
      </c>
      <c r="M39" s="17"/>
      <c r="O39" s="82" t="s">
        <v>12</v>
      </c>
      <c r="P39" s="74">
        <f>Demandas_Atual!E32</f>
        <v>44150.400000000001</v>
      </c>
      <c r="Q39" s="140">
        <f>P39+Taxas_Demandas!G37*P39-Taxas_Demandas!K37*Base_Cenarios!P39</f>
        <v>46372.555208756872</v>
      </c>
      <c r="R39" s="140">
        <f>Q39+Taxas_Demandas!H37*Q39-Taxas_Demandas!L37*Base_Cenarios!Q39</f>
        <v>48354.451614773439</v>
      </c>
      <c r="S39" s="140">
        <f>R39+Taxas_Demandas!I37*R39-Taxas_Demandas!M37*Base_Cenarios!R39</f>
        <v>50660.914072338281</v>
      </c>
      <c r="T39" s="17"/>
    </row>
    <row r="40" spans="1:20">
      <c r="A40" s="82" t="s">
        <v>13</v>
      </c>
      <c r="B40" s="74">
        <f>Demandas_Atual!E11</f>
        <v>0</v>
      </c>
      <c r="C40" s="140">
        <f>B40+Taxas_Demandas!G38*B40-Taxas_Demandas!K38*Base_Cenarios!B40</f>
        <v>0</v>
      </c>
      <c r="D40" s="140">
        <f>C40+Taxas_Demandas!H38*C40-Taxas_Demandas!L38*Base_Cenarios!C40</f>
        <v>0</v>
      </c>
      <c r="E40" s="140">
        <f>D40+Taxas_Demandas!I38*D40-Taxas_Demandas!M38*Base_Cenarios!D40</f>
        <v>0</v>
      </c>
      <c r="F40" s="17"/>
      <c r="H40" s="82" t="s">
        <v>13</v>
      </c>
      <c r="I40" s="74">
        <f>Demandas_Atual!E22</f>
        <v>0</v>
      </c>
      <c r="J40" s="140">
        <f>I40+Taxas_Demandas!G38*I40-Taxas_Demandas!K38*Base_Cenarios!I40</f>
        <v>0</v>
      </c>
      <c r="K40" s="140">
        <f>J40+Taxas_Demandas!H38*J40-Taxas_Demandas!L38*Base_Cenarios!J40</f>
        <v>0</v>
      </c>
      <c r="L40" s="140">
        <f>K40+Taxas_Demandas!I38*K40-Taxas_Demandas!M38*Base_Cenarios!K40</f>
        <v>0</v>
      </c>
      <c r="M40" s="17"/>
      <c r="O40" s="82" t="s">
        <v>13</v>
      </c>
      <c r="P40" s="74">
        <f>Demandas_Atual!E33</f>
        <v>353203.20000000001</v>
      </c>
      <c r="Q40" s="140">
        <f>P40+Taxas_Demandas!G38*P40-Taxas_Demandas!K38*Base_Cenarios!P40</f>
        <v>372124.67288876395</v>
      </c>
      <c r="R40" s="140">
        <f>Q40+Taxas_Demandas!H38*Q40-Taxas_Demandas!L38*Base_Cenarios!Q40</f>
        <v>387720.00229471619</v>
      </c>
      <c r="S40" s="140">
        <f>R40+Taxas_Demandas!I38*R40-Taxas_Demandas!M38*Base_Cenarios!R40</f>
        <v>407912.10293378099</v>
      </c>
      <c r="T40" s="17"/>
    </row>
    <row r="41" spans="1:20">
      <c r="A41" s="82" t="s">
        <v>14</v>
      </c>
      <c r="B41" s="74">
        <f>Demandas_Atual!E12</f>
        <v>0</v>
      </c>
      <c r="C41" s="140">
        <f>B41+Taxas_Demandas!G39*B41-Taxas_Demandas!K39*Base_Cenarios!B41</f>
        <v>0</v>
      </c>
      <c r="D41" s="140">
        <f>C41+Taxas_Demandas!H39*C41-Taxas_Demandas!L39*Base_Cenarios!C41</f>
        <v>0</v>
      </c>
      <c r="E41" s="140">
        <f>D41+Taxas_Demandas!I39*D41-Taxas_Demandas!M39*Base_Cenarios!D41</f>
        <v>0</v>
      </c>
      <c r="F41" s="17"/>
      <c r="H41" s="82" t="s">
        <v>14</v>
      </c>
      <c r="I41" s="74">
        <f>Demandas_Atual!E23</f>
        <v>8870.4</v>
      </c>
      <c r="J41" s="140">
        <f>I41+Taxas_Demandas!G39*I41-Taxas_Demandas!K39*Base_Cenarios!I41</f>
        <v>9353.7279190600129</v>
      </c>
      <c r="K41" s="140">
        <f>J41+Taxas_Demandas!H39*J41-Taxas_Demandas!L39*Base_Cenarios!J41</f>
        <v>9755.1369615130752</v>
      </c>
      <c r="L41" s="140">
        <f>K41+Taxas_Demandas!I39*K41-Taxas_Demandas!M39*Base_Cenarios!K41</f>
        <v>10348.327404750975</v>
      </c>
      <c r="M41" s="17"/>
      <c r="O41" s="82" t="s">
        <v>14</v>
      </c>
      <c r="P41" s="74">
        <f>Demandas_Atual!E34</f>
        <v>618105.60000000009</v>
      </c>
      <c r="Q41" s="140">
        <f>P41+Taxas_Demandas!G39*P41-Taxas_Demandas!K39*Base_Cenarios!P41</f>
        <v>651784.76817813632</v>
      </c>
      <c r="R41" s="140">
        <f>Q41+Taxas_Demandas!H39*Q41-Taxas_Demandas!L39*Base_Cenarios!Q41</f>
        <v>679755.6800908884</v>
      </c>
      <c r="S41" s="140">
        <f>R41+Taxas_Demandas!I39*R41-Taxas_Demandas!M39*Base_Cenarios!R41</f>
        <v>721090.26870378386</v>
      </c>
      <c r="T41" s="17"/>
    </row>
    <row r="42" spans="1:20">
      <c r="A42" s="82" t="s">
        <v>15</v>
      </c>
      <c r="B42" s="74">
        <f>Demandas_Atual!E13</f>
        <v>0</v>
      </c>
      <c r="C42" s="140">
        <f>B42+Taxas_Demandas!G40*B42-Taxas_Demandas!K40*Base_Cenarios!B42</f>
        <v>0</v>
      </c>
      <c r="D42" s="140">
        <f>C42+Taxas_Demandas!H40*C42-Taxas_Demandas!L40*Base_Cenarios!C42</f>
        <v>0</v>
      </c>
      <c r="E42" s="140">
        <f>D42+Taxas_Demandas!I40*D42-Taxas_Demandas!M40*Base_Cenarios!D42</f>
        <v>0</v>
      </c>
      <c r="F42" s="17"/>
      <c r="H42" s="82" t="s">
        <v>15</v>
      </c>
      <c r="I42" s="74">
        <f>Demandas_Atual!E24</f>
        <v>9181.2000000000007</v>
      </c>
      <c r="J42" s="140">
        <f>I42+Taxas_Demandas!G40*I42-Taxas_Demandas!K40*Base_Cenarios!I42</f>
        <v>9705.1765684578568</v>
      </c>
      <c r="K42" s="140">
        <f>J42+Taxas_Demandas!H40*J42-Taxas_Demandas!L40*Base_Cenarios!J42</f>
        <v>10065.337988208183</v>
      </c>
      <c r="L42" s="140">
        <f>K42+Taxas_Demandas!I40*K42-Taxas_Demandas!M40*Base_Cenarios!K42</f>
        <v>10645.254307805919</v>
      </c>
      <c r="M42" s="17"/>
      <c r="O42" s="82" t="s">
        <v>15</v>
      </c>
      <c r="P42" s="74">
        <f>Demandas_Atual!E35</f>
        <v>176601.60000000001</v>
      </c>
      <c r="Q42" s="140">
        <f>P42+Taxas_Demandas!G40*P42-Taxas_Demandas!K40*Base_Cenarios!P42</f>
        <v>186680.35880627445</v>
      </c>
      <c r="R42" s="140">
        <f>Q42+Taxas_Demandas!H40*Q42-Taxas_Demandas!L40*Base_Cenarios!Q42</f>
        <v>193608.11149504926</v>
      </c>
      <c r="S42" s="140">
        <f>R42+Taxas_Demandas!I40*R42-Taxas_Demandas!M40*Base_Cenarios!R42</f>
        <v>204762.87883560077</v>
      </c>
      <c r="T42" s="17"/>
    </row>
    <row r="43" spans="1:20">
      <c r="A43" s="82" t="s">
        <v>16</v>
      </c>
      <c r="B43" s="74">
        <f>Demandas_Atual!E14</f>
        <v>0</v>
      </c>
      <c r="C43" s="140">
        <f>B43+Taxas_Demandas!G41*B43-Taxas_Demandas!K41*Base_Cenarios!B43</f>
        <v>0</v>
      </c>
      <c r="D43" s="140">
        <f>C43+Taxas_Demandas!H41*C43-Taxas_Demandas!L41*Base_Cenarios!C43</f>
        <v>0</v>
      </c>
      <c r="E43" s="140">
        <f>D43+Taxas_Demandas!I41*D43-Taxas_Demandas!M41*Base_Cenarios!D43</f>
        <v>0</v>
      </c>
      <c r="F43" s="17"/>
      <c r="H43" s="82" t="s">
        <v>16</v>
      </c>
      <c r="I43" s="74">
        <f>Demandas_Atual!E25</f>
        <v>12012</v>
      </c>
      <c r="J43" s="140">
        <f>I43+Taxas_Demandas!G41*I43-Taxas_Demandas!K41*Base_Cenarios!I43</f>
        <v>12633.220840296719</v>
      </c>
      <c r="K43" s="140">
        <f>J43+Taxas_Demandas!H41*J43-Taxas_Demandas!L41*Base_Cenarios!J43</f>
        <v>13184.323048011272</v>
      </c>
      <c r="L43" s="140">
        <f>K43+Taxas_Demandas!I41*K43-Taxas_Demandas!M41*Base_Cenarios!K43</f>
        <v>13864.262979407951</v>
      </c>
      <c r="M43" s="17"/>
      <c r="O43" s="82" t="s">
        <v>16</v>
      </c>
      <c r="P43" s="74">
        <f>Demandas_Atual!E36</f>
        <v>176601.60000000001</v>
      </c>
      <c r="Q43" s="140">
        <f>P43+Taxas_Demandas!G41*P43-Taxas_Demandas!K41*Base_Cenarios!P43</f>
        <v>185734.84961286589</v>
      </c>
      <c r="R43" s="140">
        <f>Q43+Taxas_Demandas!H41*Q43-Taxas_Demandas!L41*Base_Cenarios!Q43</f>
        <v>193837.20822474756</v>
      </c>
      <c r="S43" s="140">
        <f>R43+Taxas_Demandas!I41*R43-Taxas_Demandas!M41*Base_Cenarios!R43</f>
        <v>203833.75166368726</v>
      </c>
      <c r="T43" s="17"/>
    </row>
    <row r="44" spans="1:20">
      <c r="A44" s="126"/>
      <c r="F44" s="17"/>
      <c r="H44" s="126"/>
      <c r="I44" s="2"/>
      <c r="J44" s="2"/>
      <c r="K44" s="2"/>
      <c r="L44" s="2"/>
      <c r="M44" s="17"/>
      <c r="O44" s="126"/>
      <c r="P44" s="2"/>
      <c r="Q44" s="2"/>
      <c r="R44" s="2"/>
      <c r="S44" s="2"/>
      <c r="T44" s="17"/>
    </row>
    <row r="45" spans="1:20">
      <c r="A45" s="232" t="s">
        <v>69</v>
      </c>
      <c r="B45" s="233"/>
      <c r="C45" s="233"/>
      <c r="D45" s="233"/>
      <c r="E45" s="233"/>
      <c r="F45" s="234"/>
      <c r="H45" s="232" t="s">
        <v>69</v>
      </c>
      <c r="I45" s="233"/>
      <c r="J45" s="233"/>
      <c r="K45" s="233"/>
      <c r="L45" s="233"/>
      <c r="M45" s="234"/>
      <c r="O45" s="232" t="s">
        <v>69</v>
      </c>
      <c r="P45" s="233"/>
      <c r="Q45" s="233"/>
      <c r="R45" s="233"/>
      <c r="S45" s="233"/>
      <c r="T45" s="234"/>
    </row>
    <row r="46" spans="1:20">
      <c r="A46" s="238" t="s">
        <v>62</v>
      </c>
      <c r="B46" s="239" t="s">
        <v>120</v>
      </c>
      <c r="C46" s="239"/>
      <c r="D46" s="239"/>
      <c r="E46" s="239"/>
      <c r="F46" s="17"/>
      <c r="H46" s="238" t="s">
        <v>62</v>
      </c>
      <c r="I46" s="239" t="s">
        <v>120</v>
      </c>
      <c r="J46" s="239"/>
      <c r="K46" s="239"/>
      <c r="L46" s="239"/>
      <c r="M46" s="17"/>
      <c r="O46" s="238" t="s">
        <v>62</v>
      </c>
      <c r="P46" s="239" t="s">
        <v>120</v>
      </c>
      <c r="Q46" s="239"/>
      <c r="R46" s="239"/>
      <c r="S46" s="239"/>
      <c r="T46" s="17"/>
    </row>
    <row r="47" spans="1:20">
      <c r="A47" s="238"/>
      <c r="B47" s="81">
        <v>2023</v>
      </c>
      <c r="C47" s="81">
        <v>2028</v>
      </c>
      <c r="D47" s="81">
        <v>2033</v>
      </c>
      <c r="E47" s="81">
        <v>2043</v>
      </c>
      <c r="F47" s="17"/>
      <c r="H47" s="238"/>
      <c r="I47" s="81">
        <v>2028</v>
      </c>
      <c r="J47" s="81">
        <v>2028</v>
      </c>
      <c r="K47" s="81">
        <v>2033</v>
      </c>
      <c r="L47" s="81">
        <v>2043</v>
      </c>
      <c r="M47" s="17"/>
      <c r="O47" s="247"/>
      <c r="P47" s="136">
        <v>2023</v>
      </c>
      <c r="Q47" s="136">
        <v>2028</v>
      </c>
      <c r="R47" s="136">
        <v>2033</v>
      </c>
      <c r="S47" s="136">
        <v>2043</v>
      </c>
      <c r="T47" s="17"/>
    </row>
    <row r="48" spans="1:20">
      <c r="A48" s="82" t="s">
        <v>11</v>
      </c>
      <c r="B48" s="74">
        <f>Demandas_Atual!F9</f>
        <v>0</v>
      </c>
      <c r="C48" s="140">
        <f>B48+Taxas_Demandas!G46*B48-Taxas_Demandas!K46*Base_Cenarios!B48</f>
        <v>0</v>
      </c>
      <c r="D48" s="140">
        <f>C48+Taxas_Demandas!H46*C48-Taxas_Demandas!L46*Base_Cenarios!C48</f>
        <v>0</v>
      </c>
      <c r="E48" s="140">
        <f>D48+Taxas_Demandas!I46*D48-Taxas_Demandas!M46*Base_Cenarios!D48</f>
        <v>0</v>
      </c>
      <c r="F48" s="17"/>
      <c r="H48" s="82" t="s">
        <v>11</v>
      </c>
      <c r="I48" s="74">
        <f>Demandas_Atual!F20</f>
        <v>0</v>
      </c>
      <c r="J48" s="140">
        <f>I48+Taxas_Demandas!G46*I48-Taxas_Demandas!K46*Base_Cenarios!I48</f>
        <v>0</v>
      </c>
      <c r="K48" s="140">
        <f>J48+Taxas_Demandas!H46*J48-Taxas_Demandas!L46*Base_Cenarios!J48</f>
        <v>0</v>
      </c>
      <c r="L48" s="140">
        <f>K48+Taxas_Demandas!I46*K48-Taxas_Demandas!M46*Base_Cenarios!K48</f>
        <v>0</v>
      </c>
      <c r="M48" s="17"/>
      <c r="O48" s="82" t="s">
        <v>11</v>
      </c>
      <c r="P48" s="74">
        <f>Demandas_Atual!F31</f>
        <v>0</v>
      </c>
      <c r="Q48" s="140">
        <f>P48+Taxas_Demandas!G46*P48-Taxas_Demandas!K46*Base_Cenarios!P48</f>
        <v>0</v>
      </c>
      <c r="R48" s="140">
        <f>Q48+Taxas_Demandas!H46*Q48-Taxas_Demandas!L46*Base_Cenarios!Q48</f>
        <v>0</v>
      </c>
      <c r="S48" s="140">
        <f>R48+Taxas_Demandas!I46*R48-Taxas_Demandas!M46*Base_Cenarios!R48</f>
        <v>0</v>
      </c>
      <c r="T48" s="138"/>
    </row>
    <row r="49" spans="1:20">
      <c r="A49" s="82" t="s">
        <v>12</v>
      </c>
      <c r="B49" s="74">
        <f>Demandas_Atual!F10</f>
        <v>0</v>
      </c>
      <c r="C49" s="140">
        <f>B49+Taxas_Demandas!G47*B49-Taxas_Demandas!K47*Base_Cenarios!B49</f>
        <v>0</v>
      </c>
      <c r="D49" s="140">
        <f>C49+Taxas_Demandas!H47*C49-Taxas_Demandas!L47*Base_Cenarios!C49</f>
        <v>0</v>
      </c>
      <c r="E49" s="140">
        <f>D49+Taxas_Demandas!I47*D49-Taxas_Demandas!M47*Base_Cenarios!D49</f>
        <v>0</v>
      </c>
      <c r="F49" s="17"/>
      <c r="H49" s="82" t="s">
        <v>12</v>
      </c>
      <c r="I49" s="74">
        <f>Demandas_Atual!F21</f>
        <v>0</v>
      </c>
      <c r="J49" s="140">
        <f>I49+Taxas_Demandas!G47*I49-Taxas_Demandas!K47*Base_Cenarios!I49</f>
        <v>0</v>
      </c>
      <c r="K49" s="140">
        <f>J49+Taxas_Demandas!H47*J49-Taxas_Demandas!L47*Base_Cenarios!J49</f>
        <v>0</v>
      </c>
      <c r="L49" s="140">
        <f>K49+Taxas_Demandas!I47*K49-Taxas_Demandas!M47*Base_Cenarios!K49</f>
        <v>0</v>
      </c>
      <c r="M49" s="17"/>
      <c r="O49" s="82" t="s">
        <v>12</v>
      </c>
      <c r="P49" s="74">
        <f>Demandas_Atual!F32</f>
        <v>0</v>
      </c>
      <c r="Q49" s="140">
        <f>P49+Taxas_Demandas!G47*P49-Taxas_Demandas!K47*Base_Cenarios!P49</f>
        <v>0</v>
      </c>
      <c r="R49" s="140">
        <f>Q49+Taxas_Demandas!H47*Q49-Taxas_Demandas!L47*Base_Cenarios!Q49</f>
        <v>0</v>
      </c>
      <c r="S49" s="140">
        <f>R49+Taxas_Demandas!I47*R49-Taxas_Demandas!M47*Base_Cenarios!R49</f>
        <v>0</v>
      </c>
      <c r="T49" s="138"/>
    </row>
    <row r="50" spans="1:20">
      <c r="A50" s="82" t="s">
        <v>13</v>
      </c>
      <c r="B50" s="74">
        <f>Demandas_Atual!F11</f>
        <v>0</v>
      </c>
      <c r="C50" s="140">
        <f>B50+Taxas_Demandas!G48*B50-Taxas_Demandas!K48*Base_Cenarios!B50</f>
        <v>0</v>
      </c>
      <c r="D50" s="140">
        <f>C50+Taxas_Demandas!H48*C50-Taxas_Demandas!L48*Base_Cenarios!C50</f>
        <v>0</v>
      </c>
      <c r="E50" s="140">
        <f>D50+Taxas_Demandas!I48*D50-Taxas_Demandas!M48*Base_Cenarios!D50</f>
        <v>0</v>
      </c>
      <c r="F50" s="17"/>
      <c r="H50" s="82" t="s">
        <v>13</v>
      </c>
      <c r="I50" s="74">
        <f>Demandas_Atual!F22</f>
        <v>0</v>
      </c>
      <c r="J50" s="140">
        <f>I50+Taxas_Demandas!G48*I50-Taxas_Demandas!K48*Base_Cenarios!I50</f>
        <v>0</v>
      </c>
      <c r="K50" s="140">
        <f>J50+Taxas_Demandas!H48*J50-Taxas_Demandas!L48*Base_Cenarios!J50</f>
        <v>0</v>
      </c>
      <c r="L50" s="140">
        <f>K50+Taxas_Demandas!I48*K50-Taxas_Demandas!M48*Base_Cenarios!K50</f>
        <v>0</v>
      </c>
      <c r="M50" s="17"/>
      <c r="O50" s="82" t="s">
        <v>13</v>
      </c>
      <c r="P50" s="74">
        <f>Demandas_Atual!F33</f>
        <v>0</v>
      </c>
      <c r="Q50" s="140">
        <f>P50+Taxas_Demandas!G48*P50-Taxas_Demandas!K48*Base_Cenarios!P50</f>
        <v>0</v>
      </c>
      <c r="R50" s="140">
        <f>Q50+Taxas_Demandas!H48*Q50-Taxas_Demandas!L48*Base_Cenarios!Q50</f>
        <v>0</v>
      </c>
      <c r="S50" s="140">
        <f>R50+Taxas_Demandas!I48*R50-Taxas_Demandas!M48*Base_Cenarios!R50</f>
        <v>0</v>
      </c>
      <c r="T50" s="138"/>
    </row>
    <row r="51" spans="1:20">
      <c r="A51" s="82" t="s">
        <v>14</v>
      </c>
      <c r="B51" s="74">
        <f>Demandas_Atual!F12</f>
        <v>46669260.79999999</v>
      </c>
      <c r="C51" s="140">
        <f>B51+Taxas_Demandas!G49*B51-Taxas_Demandas!K49*Base_Cenarios!B51</f>
        <v>40135564.287999995</v>
      </c>
      <c r="D51" s="140">
        <f>C51+Taxas_Demandas!H49*C51-Taxas_Demandas!L49*Base_Cenarios!C51</f>
        <v>30503028.858879998</v>
      </c>
      <c r="E51" s="140">
        <f>D51+Taxas_Demandas!I49*D51-Taxas_Demandas!M49*Base_Cenarios!D51</f>
        <v>22572241.355571199</v>
      </c>
      <c r="F51" s="17"/>
      <c r="H51" s="82" t="s">
        <v>14</v>
      </c>
      <c r="I51" s="74">
        <f>Demandas_Atual!F23</f>
        <v>66524496.438484788</v>
      </c>
      <c r="J51" s="140">
        <f>I51+Taxas_Demandas!G49*I51-Taxas_Demandas!K49*Base_Cenarios!I51</f>
        <v>57211066.937096924</v>
      </c>
      <c r="K51" s="140">
        <f>J51+Taxas_Demandas!H49*J51-Taxas_Demandas!L49*Base_Cenarios!J51</f>
        <v>43480410.872193664</v>
      </c>
      <c r="L51" s="140">
        <f>K51+Taxas_Demandas!I49*K51-Taxas_Demandas!M49*Base_Cenarios!K51</f>
        <v>32175504.045423307</v>
      </c>
      <c r="M51" s="17"/>
      <c r="O51" s="82" t="s">
        <v>14</v>
      </c>
      <c r="P51" s="74">
        <f>Demandas_Atual!F34</f>
        <v>66524496.438484788</v>
      </c>
      <c r="Q51" s="140">
        <f>P51+Taxas_Demandas!G49*P51-Taxas_Demandas!K49*Base_Cenarios!P51</f>
        <v>57211066.937096924</v>
      </c>
      <c r="R51" s="140">
        <f>Q51+Taxas_Demandas!H49*Q51-Taxas_Demandas!L49*Base_Cenarios!Q51</f>
        <v>43480410.872193664</v>
      </c>
      <c r="S51" s="140">
        <f>R51+Taxas_Demandas!I49*R51-Taxas_Demandas!M49*Base_Cenarios!R51</f>
        <v>32175504.045423307</v>
      </c>
      <c r="T51" s="138"/>
    </row>
    <row r="52" spans="1:20">
      <c r="A52" s="82" t="s">
        <v>15</v>
      </c>
      <c r="B52" s="74">
        <f>Demandas_Atual!F13</f>
        <v>0</v>
      </c>
      <c r="C52" s="140">
        <f>B52+Taxas_Demandas!G50*B52-Taxas_Demandas!K50*Base_Cenarios!B52</f>
        <v>0</v>
      </c>
      <c r="D52" s="140">
        <f>C52+Taxas_Demandas!H50*C52-Taxas_Demandas!L50*Base_Cenarios!C52</f>
        <v>0</v>
      </c>
      <c r="E52" s="140">
        <f>D52+Taxas_Demandas!I50*D52-Taxas_Demandas!M50*Base_Cenarios!D52</f>
        <v>0</v>
      </c>
      <c r="F52" s="17"/>
      <c r="H52" s="82" t="s">
        <v>15</v>
      </c>
      <c r="I52" s="74">
        <f>Demandas_Atual!F24</f>
        <v>0</v>
      </c>
      <c r="J52" s="140">
        <f>I52+Taxas_Demandas!G50*I52-Taxas_Demandas!K50*Base_Cenarios!I52</f>
        <v>0</v>
      </c>
      <c r="K52" s="140">
        <f>J52+Taxas_Demandas!H50*J52-Taxas_Demandas!L50*Base_Cenarios!J52</f>
        <v>0</v>
      </c>
      <c r="L52" s="140">
        <f>K52+Taxas_Demandas!I50*K52-Taxas_Demandas!M50*Base_Cenarios!K52</f>
        <v>0</v>
      </c>
      <c r="M52" s="17"/>
      <c r="O52" s="82" t="s">
        <v>15</v>
      </c>
      <c r="P52" s="74">
        <f>Demandas_Atual!F35</f>
        <v>0</v>
      </c>
      <c r="Q52" s="140">
        <f>P52+Taxas_Demandas!G50*P52-Taxas_Demandas!K50*Base_Cenarios!P52</f>
        <v>0</v>
      </c>
      <c r="R52" s="140">
        <f>Q52+Taxas_Demandas!H50*Q52-Taxas_Demandas!L50*Base_Cenarios!Q52</f>
        <v>0</v>
      </c>
      <c r="S52" s="140">
        <f>R52+Taxas_Demandas!I50*R52-Taxas_Demandas!M50*Base_Cenarios!R52</f>
        <v>0</v>
      </c>
      <c r="T52" s="138"/>
    </row>
    <row r="53" spans="1:20" ht="12.75" thickBot="1">
      <c r="A53" s="83" t="s">
        <v>16</v>
      </c>
      <c r="B53" s="84">
        <f>Demandas_Atual!F14</f>
        <v>0</v>
      </c>
      <c r="C53" s="141">
        <f>B53+Taxas_Demandas!G51*B53-Taxas_Demandas!K51*Base_Cenarios!B53</f>
        <v>0</v>
      </c>
      <c r="D53" s="141">
        <f>C53+Taxas_Demandas!H51*C53-Taxas_Demandas!L51*Base_Cenarios!C53</f>
        <v>0</v>
      </c>
      <c r="E53" s="141">
        <f>D53+Taxas_Demandas!I51*D53-Taxas_Demandas!M51*Base_Cenarios!D53</f>
        <v>0</v>
      </c>
      <c r="F53" s="133"/>
      <c r="H53" s="83" t="s">
        <v>16</v>
      </c>
      <c r="I53" s="84">
        <f>Demandas_Atual!F25</f>
        <v>0</v>
      </c>
      <c r="J53" s="141">
        <f>I53+Taxas_Demandas!G51*I53-Taxas_Demandas!K51*Base_Cenarios!I53</f>
        <v>0</v>
      </c>
      <c r="K53" s="141">
        <f>J53+Taxas_Demandas!H51*J53-Taxas_Demandas!L51*Base_Cenarios!J53</f>
        <v>0</v>
      </c>
      <c r="L53" s="141">
        <f>K53+Taxas_Demandas!I51*K53-Taxas_Demandas!M51*Base_Cenarios!K53</f>
        <v>0</v>
      </c>
      <c r="M53" s="133"/>
      <c r="O53" s="83" t="s">
        <v>16</v>
      </c>
      <c r="P53" s="84">
        <f>Demandas_Atual!F36</f>
        <v>0</v>
      </c>
      <c r="Q53" s="141">
        <f>P53+Taxas_Demandas!G51*P53-Taxas_Demandas!K51*Base_Cenarios!P53</f>
        <v>0</v>
      </c>
      <c r="R53" s="141">
        <f>Q53+Taxas_Demandas!H51*Q53-Taxas_Demandas!L51*Base_Cenarios!Q53</f>
        <v>0</v>
      </c>
      <c r="S53" s="141">
        <f>R53+Taxas_Demandas!I51*R53-Taxas_Demandas!M51*Base_Cenarios!R53</f>
        <v>0</v>
      </c>
      <c r="T53" s="139"/>
    </row>
  </sheetData>
  <mergeCells count="49">
    <mergeCell ref="P6:S6"/>
    <mergeCell ref="A1:T1"/>
    <mergeCell ref="O46:O47"/>
    <mergeCell ref="P46:S46"/>
    <mergeCell ref="O16:O17"/>
    <mergeCell ref="P16:S16"/>
    <mergeCell ref="O25:T25"/>
    <mergeCell ref="O26:O27"/>
    <mergeCell ref="P26:S26"/>
    <mergeCell ref="O35:T35"/>
    <mergeCell ref="O36:O37"/>
    <mergeCell ref="P36:S36"/>
    <mergeCell ref="O45:T45"/>
    <mergeCell ref="H46:H47"/>
    <mergeCell ref="I46:L46"/>
    <mergeCell ref="H16:H17"/>
    <mergeCell ref="I16:L16"/>
    <mergeCell ref="H25:M25"/>
    <mergeCell ref="H26:H27"/>
    <mergeCell ref="I26:L26"/>
    <mergeCell ref="H35:M35"/>
    <mergeCell ref="H36:H37"/>
    <mergeCell ref="I36:L36"/>
    <mergeCell ref="H45:M45"/>
    <mergeCell ref="A46:A47"/>
    <mergeCell ref="B46:E46"/>
    <mergeCell ref="A26:A27"/>
    <mergeCell ref="A25:F25"/>
    <mergeCell ref="A35:F35"/>
    <mergeCell ref="A45:F45"/>
    <mergeCell ref="B26:E26"/>
    <mergeCell ref="A36:A37"/>
    <mergeCell ref="B36:E36"/>
    <mergeCell ref="V1:Z1"/>
    <mergeCell ref="W3:Z3"/>
    <mergeCell ref="V3:V4"/>
    <mergeCell ref="A5:F5"/>
    <mergeCell ref="A16:A17"/>
    <mergeCell ref="B16:E16"/>
    <mergeCell ref="A6:A7"/>
    <mergeCell ref="B6:E6"/>
    <mergeCell ref="A15:F15"/>
    <mergeCell ref="H15:M15"/>
    <mergeCell ref="H5:M5"/>
    <mergeCell ref="H6:H7"/>
    <mergeCell ref="I6:L6"/>
    <mergeCell ref="O15:T15"/>
    <mergeCell ref="O5:T5"/>
    <mergeCell ref="O6:O7"/>
  </mergeCells>
  <pageMargins left="0.511811024" right="0.511811024" top="0.78740157499999996" bottom="0.78740157499999996" header="0.31496062000000002" footer="0.31496062000000002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97374-69B3-448F-862E-9B5937713FCD}">
  <dimension ref="A1:U27"/>
  <sheetViews>
    <sheetView workbookViewId="0">
      <selection activeCell="B9" sqref="B9:U15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70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0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0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0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0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0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0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0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0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0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0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0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0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1789021.5670355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2367550.2543631899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3021330.6395075307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4051762.3275247314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681671.47479755897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896156.89781747595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1146325.6714535106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1739272.4602056032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0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0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0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0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3077837.7497599991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3445337.1773926392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3316254.9816299668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3415959.70588374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0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0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0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0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0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0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0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0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0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0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0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0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0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0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0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0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1821.9294239999997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2442.0231216346924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3138.6204514467036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4590.1208748666568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0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0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0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0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1789021.5670355</v>
      </c>
      <c r="C15" s="29">
        <f t="shared" ref="C15:U15" si="0">SUM(C9:C14)</f>
        <v>2367550.2543631899</v>
      </c>
      <c r="D15" s="29">
        <f t="shared" si="0"/>
        <v>3021330.6395075307</v>
      </c>
      <c r="E15" s="29">
        <f t="shared" si="0"/>
        <v>4051762.3275247314</v>
      </c>
      <c r="F15" s="29">
        <f t="shared" si="0"/>
        <v>0</v>
      </c>
      <c r="G15" s="29">
        <f t="shared" si="0"/>
        <v>0</v>
      </c>
      <c r="H15" s="29">
        <f t="shared" si="0"/>
        <v>0</v>
      </c>
      <c r="I15" s="29">
        <f t="shared" si="0"/>
        <v>0</v>
      </c>
      <c r="J15" s="29">
        <f t="shared" ref="J15" si="1">SUM(J9:J14)</f>
        <v>683493.40422155894</v>
      </c>
      <c r="K15" s="29">
        <f t="shared" ref="K15" si="2">SUM(K9:K14)</f>
        <v>898598.92093911069</v>
      </c>
      <c r="L15" s="29">
        <f t="shared" ref="L15" si="3">SUM(L9:L14)</f>
        <v>1149464.2919049573</v>
      </c>
      <c r="M15" s="29">
        <f t="shared" ref="M15" si="4">SUM(M9:M14)</f>
        <v>1743862.5810804698</v>
      </c>
      <c r="N15" s="30">
        <f t="shared" si="0"/>
        <v>0</v>
      </c>
      <c r="O15" s="29">
        <f t="shared" si="0"/>
        <v>0</v>
      </c>
      <c r="P15" s="29">
        <f t="shared" si="0"/>
        <v>0</v>
      </c>
      <c r="Q15" s="29">
        <f t="shared" si="0"/>
        <v>0</v>
      </c>
      <c r="R15" s="29">
        <f t="shared" si="0"/>
        <v>3077837.7497599991</v>
      </c>
      <c r="S15" s="29">
        <f t="shared" si="0"/>
        <v>3445337.1773926392</v>
      </c>
      <c r="T15" s="29">
        <f t="shared" si="0"/>
        <v>3316254.9816299668</v>
      </c>
      <c r="U15" s="29">
        <f t="shared" si="0"/>
        <v>3415959.70588374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0</v>
      </c>
      <c r="O20" s="66">
        <f>IF(Renda_Futura!O6&gt;0,O9/Renda_Futura!O6,0)</f>
        <v>0</v>
      </c>
      <c r="P20" s="66">
        <f>IF(Renda_Futura!P6&gt;0,P9/Renda_Futura!P6,0)</f>
        <v>0</v>
      </c>
      <c r="Q20" s="66">
        <f>IF(Renda_Futura!Q6&gt;0,Q9/Renda_Futura!Q6,0)</f>
        <v>0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0</v>
      </c>
      <c r="O21" s="66">
        <f>IF(Renda_Futura!O7&gt;0,O10/Renda_Futura!O7,0)</f>
        <v>0</v>
      </c>
      <c r="P21" s="66">
        <f>IF(Renda_Futura!P7&gt;0,P10/Renda_Futura!P7,0)</f>
        <v>0</v>
      </c>
      <c r="Q21" s="66">
        <f>IF(Renda_Futura!Q7&gt;0,Q10/Renda_Futura!Q7,0)</f>
        <v>0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0</v>
      </c>
      <c r="O22" s="66">
        <f>IF(Renda_Futura!O8&gt;0,O11/Renda_Futura!O8,0)</f>
        <v>0</v>
      </c>
      <c r="P22" s="66">
        <f>IF(Renda_Futura!P8&gt;0,P11/Renda_Futura!P8,0)</f>
        <v>0</v>
      </c>
      <c r="Q22" s="66">
        <f>IF(Renda_Futura!Q8&gt;0,Q11/Renda_Futura!Q8,0)</f>
        <v>0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2.1046396311969532E-2</v>
      </c>
      <c r="C23" s="66">
        <f>IF(Renda_Futura!C9&gt;0,C12/Renda_Futura!C9,0)</f>
        <v>2.2047954286970307E-2</v>
      </c>
      <c r="D23" s="66">
        <f>IF(Renda_Futura!D9&gt;0,D12/Renda_Futura!D9,0)</f>
        <v>2.2610992918891317E-2</v>
      </c>
      <c r="E23" s="66">
        <f>IF(Renda_Futura!E9&gt;0,E12/Renda_Futura!E9,0)</f>
        <v>2.3526241347172891E-2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1.1121436235088692E-4</v>
      </c>
      <c r="K23" s="66">
        <f>IF(Renda_Futura!K9&gt;0,K12/Renda_Futura!K9,0)</f>
        <v>1.1898105580421118E-4</v>
      </c>
      <c r="L23" s="66">
        <f>IF(Renda_Futura!L9&gt;0,L12/Renda_Futura!L9,0)</f>
        <v>1.2385393122976799E-4</v>
      </c>
      <c r="M23" s="66">
        <f>IF(Renda_Futura!M9&gt;0,M12/Renda_Futura!M9,0)</f>
        <v>1.4219306746899891E-4</v>
      </c>
      <c r="N23" s="66">
        <f>IF(Renda_Futura!N9&gt;0,N12/Renda_Futura!N9,0)</f>
        <v>0</v>
      </c>
      <c r="O23" s="66">
        <f>IF(Renda_Futura!O9&gt;0,O12/Renda_Futura!O9,0)</f>
        <v>0</v>
      </c>
      <c r="P23" s="66">
        <f>IF(Renda_Futura!P9&gt;0,P12/Renda_Futura!P9,0)</f>
        <v>0</v>
      </c>
      <c r="Q23" s="66">
        <f>IF(Renda_Futura!Q9&gt;0,Q12/Renda_Futura!Q9,0)</f>
        <v>0</v>
      </c>
      <c r="R23" s="66">
        <f>IF(Renda_Futura!R9&gt;0,R12/Renda_Futura!R9,0)</f>
        <v>1.0635370169550244E-3</v>
      </c>
      <c r="S23" s="66">
        <f>IF(Renda_Futura!S9&gt;0,S12/Renda_Futura!S9,0)</f>
        <v>9.688278845421611E-4</v>
      </c>
      <c r="T23" s="66">
        <f>IF(Renda_Futura!T9&gt;0,T12/Renda_Futura!T9,0)</f>
        <v>7.5887601397600971E-4</v>
      </c>
      <c r="U23" s="66">
        <f>IF(Renda_Futura!U9&gt;0,U12/Renda_Futura!U9,0)</f>
        <v>5.9148627976821706E-4</v>
      </c>
    </row>
    <row r="24" spans="1:21">
      <c r="A24" s="23" t="s">
        <v>15</v>
      </c>
      <c r="B24" s="66">
        <f>IF(Renda_Futura!B10&gt;0,B13/Renda_Futura!B10,0)</f>
        <v>0</v>
      </c>
      <c r="C24" s="66">
        <f>IF(Renda_Futura!C10&gt;0,C13/Renda_Futura!C10,0)</f>
        <v>0</v>
      </c>
      <c r="D24" s="66">
        <f>IF(Renda_Futura!D10&gt;0,D13/Renda_Futura!D10,0)</f>
        <v>0</v>
      </c>
      <c r="E24" s="66">
        <f>IF(Renda_Futura!E10&gt;0,E13/Renda_Futura!E10,0)</f>
        <v>0</v>
      </c>
      <c r="F24" s="66">
        <f>IF(Renda_Futura!F10&gt;0,F13/Renda_Futura!F10,0)</f>
        <v>0</v>
      </c>
      <c r="G24" s="66">
        <f>IF(Renda_Futura!G10&gt;0,G13/Renda_Futura!G10,0)</f>
        <v>0</v>
      </c>
      <c r="H24" s="66">
        <f>IF(Renda_Futura!H10&gt;0,H13/Renda_Futura!H10,0)</f>
        <v>0</v>
      </c>
      <c r="I24" s="66">
        <f>IF(Renda_Futura!I10&gt;0,I13/Renda_Futura!I10,0)</f>
        <v>0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0</v>
      </c>
      <c r="O24" s="66">
        <f>IF(Renda_Futura!O10&gt;0,O13/Renda_Futura!O10,0)</f>
        <v>0</v>
      </c>
      <c r="P24" s="66">
        <f>IF(Renda_Futura!P10&gt;0,P13/Renda_Futura!P10,0)</f>
        <v>0</v>
      </c>
      <c r="Q24" s="66">
        <f>IF(Renda_Futura!Q10&gt;0,Q13/Renda_Futura!Q10,0)</f>
        <v>0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0</v>
      </c>
      <c r="C25" s="66">
        <f>IF(Renda_Futura!C11&gt;0,C14/Renda_Futura!C11,0)</f>
        <v>0</v>
      </c>
      <c r="D25" s="66">
        <f>IF(Renda_Futura!D11&gt;0,D14/Renda_Futura!D11,0)</f>
        <v>0</v>
      </c>
      <c r="E25" s="66">
        <f>IF(Renda_Futura!E11&gt;0,E14/Renda_Futura!E11,0)</f>
        <v>0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3.8643711189688207E-7</v>
      </c>
      <c r="K25" s="66">
        <f>IF(Renda_Futura!K11&gt;0,K14/Renda_Futura!K11,0)</f>
        <v>4.2150726148122391E-7</v>
      </c>
      <c r="L25" s="66">
        <f>IF(Renda_Futura!L11&gt;0,L14/Renda_Futura!L11,0)</f>
        <v>4.4086142560715764E-7</v>
      </c>
      <c r="M25" s="66">
        <f>IF(Renda_Futura!M11&gt;0,M14/Renda_Futura!M11,0)</f>
        <v>4.8786138882724015E-7</v>
      </c>
      <c r="N25" s="66">
        <f>IF(Renda_Futura!N11&gt;0,N14/Renda_Futura!N11,0)</f>
        <v>0</v>
      </c>
      <c r="O25" s="66">
        <f>IF(Renda_Futura!O11&gt;0,O14/Renda_Futura!O11,0)</f>
        <v>0</v>
      </c>
      <c r="P25" s="66">
        <f>IF(Renda_Futura!P11&gt;0,P14/Renda_Futura!P11,0)</f>
        <v>0</v>
      </c>
      <c r="Q25" s="66">
        <f>IF(Renda_Futura!Q11&gt;0,Q14/Renda_Futura!Q11,0)</f>
        <v>0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1.1688761708365983E-2</v>
      </c>
      <c r="C26" s="67">
        <f>IF(Renda_Futura!C12&gt;0,C15/Renda_Futura!C12,0)</f>
        <v>1.2245007648685921E-2</v>
      </c>
      <c r="D26" s="67">
        <f>IF(Renda_Futura!D12&gt;0,D15/Renda_Futura!D12,0)</f>
        <v>1.2557708421947814E-2</v>
      </c>
      <c r="E26" s="67">
        <f>IF(Renda_Futura!E12&gt;0,E15/Renda_Futura!E12,0)</f>
        <v>1.3066019708286917E-2</v>
      </c>
      <c r="F26" s="67">
        <f>IF(Renda_Futura!F12&gt;0,F15/Renda_Futura!F12,0)</f>
        <v>0</v>
      </c>
      <c r="G26" s="67">
        <f>IF(Renda_Futura!G12&gt;0,G15/Renda_Futura!G12,0)</f>
        <v>0</v>
      </c>
      <c r="H26" s="67">
        <f>IF(Renda_Futura!H12&gt;0,H15/Renda_Futura!H12,0)</f>
        <v>0</v>
      </c>
      <c r="I26" s="67">
        <f>IF(Renda_Futura!I12&gt;0,I15/Renda_Futura!I12,0)</f>
        <v>0</v>
      </c>
      <c r="J26" s="67">
        <f>IF(Renda_Futura!J12&gt;0,J15/Renda_Futura!J12,0)</f>
        <v>5.1056586968164097E-5</v>
      </c>
      <c r="K26" s="67">
        <f>IF(Renda_Futura!K12&gt;0,K15/Renda_Futura!K12,0)</f>
        <v>5.4624988145109389E-5</v>
      </c>
      <c r="L26" s="67">
        <f>IF(Renda_Futura!L12&gt;0,L15/Renda_Futura!L12,0)</f>
        <v>5.6862893947670858E-5</v>
      </c>
      <c r="M26" s="67">
        <f>IF(Renda_Futura!M12&gt;0,M15/Renda_Futura!M12,0)</f>
        <v>6.5276184044609539E-5</v>
      </c>
      <c r="N26" s="67">
        <f>IF(Renda_Futura!N12&gt;0,N15/Renda_Futura!N12,0)</f>
        <v>0</v>
      </c>
      <c r="O26" s="67">
        <f>IF(Renda_Futura!O12&gt;0,O15/Renda_Futura!O12,0)</f>
        <v>0</v>
      </c>
      <c r="P26" s="67">
        <f>IF(Renda_Futura!P12&gt;0,P15/Renda_Futura!P12,0)</f>
        <v>0</v>
      </c>
      <c r="Q26" s="67">
        <f>IF(Renda_Futura!Q12&gt;0,Q15/Renda_Futura!Q12,0)</f>
        <v>0</v>
      </c>
      <c r="R26" s="67">
        <f>IF(Renda_Futura!R12&gt;0,R15/Renda_Futura!R12,0)</f>
        <v>1.0635370169550244E-3</v>
      </c>
      <c r="S26" s="67">
        <f>IF(Renda_Futura!S12&gt;0,S15/Renda_Futura!S12,0)</f>
        <v>9.688278845421611E-4</v>
      </c>
      <c r="T26" s="67">
        <f>IF(Renda_Futura!T12&gt;0,T15/Renda_Futura!T12,0)</f>
        <v>7.5887601397600971E-4</v>
      </c>
      <c r="U26" s="67">
        <f>IF(Renda_Futura!U12&gt;0,U15/Renda_Futura!U12,0)</f>
        <v>5.9148627976821706E-4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:U1"/>
    <mergeCell ref="A17:U17"/>
    <mergeCell ref="A18:A19"/>
    <mergeCell ref="B18:E18"/>
    <mergeCell ref="F18:I18"/>
    <mergeCell ref="J18:M18"/>
    <mergeCell ref="N18:Q18"/>
    <mergeCell ref="R18:U18"/>
    <mergeCell ref="A7:A8"/>
    <mergeCell ref="B7:E7"/>
    <mergeCell ref="B2:N2"/>
    <mergeCell ref="F7:I7"/>
    <mergeCell ref="J7:M7"/>
    <mergeCell ref="N7:Q7"/>
    <mergeCell ref="R7:U7"/>
    <mergeCell ref="A6:U6"/>
  </mergeCells>
  <dataValidations count="3">
    <dataValidation type="list" allowBlank="1" showInputMessage="1" showErrorMessage="1" sqref="B4" xr:uid="{357341B7-A906-4428-A1A0-B7FF283B5242}">
      <formula1>"PPU 1,PPU 2,PPU 3"</formula1>
    </dataValidation>
    <dataValidation type="list" allowBlank="1" showInputMessage="1" showErrorMessage="1" sqref="B3" xr:uid="{1C7DD682-1C4D-401F-9CCE-6127146ECA7A}">
      <formula1>"Situação 1,Situação 2,Situação 3"</formula1>
    </dataValidation>
    <dataValidation showDropDown="1" showInputMessage="1" showErrorMessage="1" sqref="C4:E4" xr:uid="{71E35684-4C70-4C0C-B1A8-3F429367DA87}"/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489A6-2C67-4E23-993E-C74B6E33197E}">
  <dimension ref="A1:U27"/>
  <sheetViews>
    <sheetView topLeftCell="A7" workbookViewId="0">
      <selection activeCell="A28" sqref="A28:XFD89"/>
    </sheetView>
  </sheetViews>
  <sheetFormatPr defaultColWidth="9.125" defaultRowHeight="12"/>
  <cols>
    <col min="1" max="1" width="19.75" style="2" bestFit="1" customWidth="1"/>
    <col min="2" max="2" width="15.125" style="2" bestFit="1" customWidth="1"/>
    <col min="3" max="4" width="15.25" style="2" customWidth="1"/>
    <col min="5" max="8" width="15.25" style="2" bestFit="1" customWidth="1"/>
    <col min="9" max="9" width="16" style="2" customWidth="1"/>
    <col min="10" max="13" width="15.25" style="2" bestFit="1" customWidth="1"/>
    <col min="14" max="14" width="15.125" style="9" bestFit="1" customWidth="1"/>
    <col min="15" max="17" width="15" style="9" bestFit="1" customWidth="1"/>
    <col min="18" max="21" width="15.25" style="2" bestFit="1" customWidth="1"/>
    <col min="22" max="16384" width="9.125" style="2"/>
  </cols>
  <sheetData>
    <row r="1" spans="1:21" ht="15.75">
      <c r="A1" s="142" t="s">
        <v>94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>
      <c r="A2" s="6" t="s">
        <v>34</v>
      </c>
      <c r="B2" s="249" t="s">
        <v>61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1"/>
      <c r="P2" s="11"/>
      <c r="Q2" s="7"/>
    </row>
    <row r="3" spans="1:21">
      <c r="A3" s="6" t="s">
        <v>35</v>
      </c>
      <c r="B3" s="107" t="s">
        <v>70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</row>
    <row r="4" spans="1:21">
      <c r="A4" s="6" t="s">
        <v>60</v>
      </c>
      <c r="B4" s="107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7"/>
      <c r="O4" s="7"/>
      <c r="P4" s="7"/>
      <c r="Q4" s="7"/>
    </row>
    <row r="6" spans="1:21">
      <c r="A6" s="168" t="s">
        <v>81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</row>
    <row r="7" spans="1:21">
      <c r="A7" s="169" t="s">
        <v>40</v>
      </c>
      <c r="B7" s="152" t="s">
        <v>37</v>
      </c>
      <c r="C7" s="152"/>
      <c r="D7" s="152"/>
      <c r="E7" s="152"/>
      <c r="F7" s="153" t="s">
        <v>38</v>
      </c>
      <c r="G7" s="153"/>
      <c r="H7" s="153"/>
      <c r="I7" s="153"/>
      <c r="J7" s="154" t="s">
        <v>3</v>
      </c>
      <c r="K7" s="154"/>
      <c r="L7" s="154"/>
      <c r="M7" s="154"/>
      <c r="N7" s="155" t="s">
        <v>4</v>
      </c>
      <c r="O7" s="155"/>
      <c r="P7" s="155"/>
      <c r="Q7" s="155"/>
      <c r="R7" s="156" t="s">
        <v>39</v>
      </c>
      <c r="S7" s="156"/>
      <c r="T7" s="156"/>
      <c r="U7" s="156"/>
    </row>
    <row r="8" spans="1:21">
      <c r="A8" s="170"/>
      <c r="B8" s="25">
        <v>2023</v>
      </c>
      <c r="C8" s="25">
        <v>2028</v>
      </c>
      <c r="D8" s="25">
        <v>2033</v>
      </c>
      <c r="E8" s="25">
        <v>2043</v>
      </c>
      <c r="F8" s="46">
        <v>2023</v>
      </c>
      <c r="G8" s="46">
        <v>2028</v>
      </c>
      <c r="H8" s="46">
        <v>2033</v>
      </c>
      <c r="I8" s="46">
        <v>2043</v>
      </c>
      <c r="J8" s="47">
        <v>2023</v>
      </c>
      <c r="K8" s="47">
        <v>2028</v>
      </c>
      <c r="L8" s="47">
        <v>2033</v>
      </c>
      <c r="M8" s="47">
        <v>2043</v>
      </c>
      <c r="N8" s="48">
        <v>2023</v>
      </c>
      <c r="O8" s="48">
        <v>2028</v>
      </c>
      <c r="P8" s="48">
        <v>2033</v>
      </c>
      <c r="Q8" s="48">
        <v>2043</v>
      </c>
      <c r="R8" s="49">
        <v>2023</v>
      </c>
      <c r="S8" s="49">
        <v>2028</v>
      </c>
      <c r="T8" s="49">
        <v>2033</v>
      </c>
      <c r="U8" s="49">
        <v>2043</v>
      </c>
    </row>
    <row r="9" spans="1:21">
      <c r="A9" s="23" t="s">
        <v>11</v>
      </c>
      <c r="B9" s="26" cm="1">
        <f t="array" ref="B9">_xlfn.IFS($B$3=Base_Cenarios!$A$3,Base_Cenarios!B8,$B$3=Base_Cenarios!$H$3,Base_Cenarios!I8,$B$3=Base_Cenarios!$O$3,Base_Cenarios!P8)*(_xlfn.IFS($B$4=Base_Cenarios!$V$5,Base_Cenarios!W$5,$B$4=Base_Cenarios!$V$6,Base_Cenarios!W$6,$B$4=Base_Cenarios!$V$7,Base_Cenarios!W$7))</f>
        <v>0</v>
      </c>
      <c r="C9" s="26" cm="1">
        <f t="array" ref="C9">_xlfn.IFS($B$3=Base_Cenarios!$A$3,Base_Cenarios!C8,$B$3=Base_Cenarios!$H$3,Base_Cenarios!J8,$B$3=Base_Cenarios!$O$3,Base_Cenarios!Q8)*(_xlfn.IFS($B$4=Base_Cenarios!$V$5,Base_Cenarios!X$5,$B$4=Base_Cenarios!$V$6,Base_Cenarios!X$6,$B$4=Base_Cenarios!$V$7,Base_Cenarios!X$7))</f>
        <v>0</v>
      </c>
      <c r="D9" s="26" cm="1">
        <f t="array" ref="D9">_xlfn.IFS($B$3=Base_Cenarios!$A$3,Base_Cenarios!D8,$B$3=Base_Cenarios!$H$3,Base_Cenarios!K8,$B$3=Base_Cenarios!$O$3,Base_Cenarios!R8)*(_xlfn.IFS($B$4=Base_Cenarios!$V$5,Base_Cenarios!Y$5,$B$4=Base_Cenarios!$V$6,Base_Cenarios!Y$6,$B$4=Base_Cenarios!$V$7,Base_Cenarios!Y$7))</f>
        <v>0</v>
      </c>
      <c r="E9" s="26" cm="1">
        <f t="array" ref="E9">_xlfn.IFS($B$3=Base_Cenarios!$A$3,Base_Cenarios!E8,$B$3=Base_Cenarios!$H$3,Base_Cenarios!L8,$B$3=Base_Cenarios!$O$3,Base_Cenarios!S8)*(_xlfn.IFS($B$4=Base_Cenarios!$V$5,Base_Cenarios!Z$5,$B$4=Base_Cenarios!$V$6,Base_Cenarios!Z$6,$B$4=Base_Cenarios!$V$7,Base_Cenarios!Z$7))</f>
        <v>0</v>
      </c>
      <c r="F9" s="26" cm="1">
        <f t="array" ref="F9">_xlfn.IFS($B$3=Base_Cenarios!$A$3,Base_Cenarios!B18,$B$3=Base_Cenarios!$H$3,Base_Cenarios!I18,$B$3=Base_Cenarios!$O$3,Base_Cenarios!P18)*(_xlfn.IFS($B$4=Base_Cenarios!$V$5,Base_Cenarios!W$5,$B$4=Base_Cenarios!$V$6,Base_Cenarios!W$6,$B$4=Base_Cenarios!$V$7,Base_Cenarios!W$7))</f>
        <v>0</v>
      </c>
      <c r="G9" s="26" cm="1">
        <f t="array" ref="G9">_xlfn.IFS($B$3=Base_Cenarios!$A$3,Base_Cenarios!C18,$B$3=Base_Cenarios!$H$3,Base_Cenarios!J18,$B$3=Base_Cenarios!$O$3,Base_Cenarios!Q18)*(_xlfn.IFS($B$4=Base_Cenarios!$V$5,Base_Cenarios!X$5,$B$4=Base_Cenarios!$V$6,Base_Cenarios!X$6,$B$4=Base_Cenarios!$V$7,Base_Cenarios!X$7))</f>
        <v>0</v>
      </c>
      <c r="H9" s="26" cm="1">
        <f t="array" ref="H9">_xlfn.IFS($B$3=Base_Cenarios!$A$3,Base_Cenarios!D18,$B$3=Base_Cenarios!$H$3,Base_Cenarios!K18,$B$3=Base_Cenarios!$O$3,Base_Cenarios!R18)*(_xlfn.IFS($B$4=Base_Cenarios!$V$5,Base_Cenarios!Y$5,$B$4=Base_Cenarios!$V$6,Base_Cenarios!Y$6,$B$4=Base_Cenarios!$V$7,Base_Cenarios!Y$7))</f>
        <v>0</v>
      </c>
      <c r="I9" s="26" cm="1">
        <f t="array" ref="I9">_xlfn.IFS($B$3=Base_Cenarios!$A$3,Base_Cenarios!E18,$B$3=Base_Cenarios!$H$3,Base_Cenarios!L18,$B$3=Base_Cenarios!$O$3,Base_Cenarios!S18)*(_xlfn.IFS($B$4=Base_Cenarios!$V$5,Base_Cenarios!Z$5,$B$4=Base_Cenarios!$V$6,Base_Cenarios!Z$6,$B$4=Base_Cenarios!$V$7,Base_Cenarios!Z$7))</f>
        <v>0</v>
      </c>
      <c r="J9" s="26" cm="1">
        <f t="array" ref="J9">_xlfn.IFS($B$3=Base_Cenarios!$A$3,Base_Cenarios!B28,$B$3=Base_Cenarios!$H$3,Base_Cenarios!I28,$B$3=Base_Cenarios!$O$3,Base_Cenarios!P28)*(_xlfn.IFS($B$4=Base_Cenarios!$V$5,Base_Cenarios!W$5,$B$4=Base_Cenarios!$V$6,Base_Cenarios!W$6,$B$4=Base_Cenarios!$V$7,Base_Cenarios!W$7))</f>
        <v>0</v>
      </c>
      <c r="K9" s="26" cm="1">
        <f t="array" ref="K9">_xlfn.IFS($B$3=Base_Cenarios!$A$3,Base_Cenarios!C28,$B$3=Base_Cenarios!$H$3,Base_Cenarios!J28,$B$3=Base_Cenarios!$O$3,Base_Cenarios!Q28)*(_xlfn.IFS($B$4=Base_Cenarios!$V$5,Base_Cenarios!X$5,$B$4=Base_Cenarios!$V$6,Base_Cenarios!X$6,$B$4=Base_Cenarios!$V$7,Base_Cenarios!X$7))</f>
        <v>0</v>
      </c>
      <c r="L9" s="26" cm="1">
        <f t="array" ref="L9">_xlfn.IFS($B$3=Base_Cenarios!$A$3,Base_Cenarios!D28,$B$3=Base_Cenarios!$H$3,Base_Cenarios!K28,$B$3=Base_Cenarios!$O$3,Base_Cenarios!R28)*(_xlfn.IFS($B$4=Base_Cenarios!$V$5,Base_Cenarios!Y$5,$B$4=Base_Cenarios!$V$6,Base_Cenarios!Y$6,$B$4=Base_Cenarios!$V$7,Base_Cenarios!Y$7))</f>
        <v>0</v>
      </c>
      <c r="M9" s="26" cm="1">
        <f t="array" ref="M9">_xlfn.IFS($B$3=Base_Cenarios!$A$3,Base_Cenarios!E28,$B$3=Base_Cenarios!$H$3,Base_Cenarios!L28,$B$3=Base_Cenarios!$O$3,Base_Cenarios!S28)*(_xlfn.IFS($B$4=Base_Cenarios!$V$5,Base_Cenarios!Z$5,$B$4=Base_Cenarios!$V$6,Base_Cenarios!Z$6,$B$4=Base_Cenarios!$V$7,Base_Cenarios!Z$7))</f>
        <v>0</v>
      </c>
      <c r="N9" s="38" cm="1">
        <f t="array" ref="N9">_xlfn.IFS($B$3=Base_Cenarios!$A$3,Base_Cenarios!B38,$B$3=Base_Cenarios!$H$3,Base_Cenarios!I38,$B$3=Base_Cenarios!$O$3,Base_Cenarios!P38)*(_xlfn.IFS($B$4=Base_Cenarios!$V$5,Base_Cenarios!W$5,$B$4=Base_Cenarios!$V$6,Base_Cenarios!W$6,$B$4=Base_Cenarios!$V$7,Base_Cenarios!W$7))</f>
        <v>0</v>
      </c>
      <c r="O9" s="38" cm="1">
        <f t="array" ref="O9">_xlfn.IFS($B$3=Base_Cenarios!$A$3,Base_Cenarios!C38,$B$3=Base_Cenarios!$H$3,Base_Cenarios!J38,$B$3=Base_Cenarios!$O$3,Base_Cenarios!Q38)*(_xlfn.IFS($B$4=Base_Cenarios!$V$5,Base_Cenarios!X$5,$B$4=Base_Cenarios!$V$6,Base_Cenarios!X$6,$B$4=Base_Cenarios!$V$7,Base_Cenarios!X$7))</f>
        <v>0</v>
      </c>
      <c r="P9" s="38" cm="1">
        <f t="array" ref="P9">_xlfn.IFS($B$3=Base_Cenarios!$A$3,Base_Cenarios!D38,$B$3=Base_Cenarios!$H$3,Base_Cenarios!K38,$B$3=Base_Cenarios!$O$3,Base_Cenarios!R38)*(_xlfn.IFS($B$4=Base_Cenarios!$V$5,Base_Cenarios!Y$5,$B$4=Base_Cenarios!$V$6,Base_Cenarios!Y$6,$B$4=Base_Cenarios!$V$7,Base_Cenarios!Y$7))</f>
        <v>0</v>
      </c>
      <c r="Q9" s="38" cm="1">
        <f t="array" ref="Q9">_xlfn.IFS($B$3=Base_Cenarios!$A$3,Base_Cenarios!E38,$B$3=Base_Cenarios!$H$3,Base_Cenarios!L38,$B$3=Base_Cenarios!$O$3,Base_Cenarios!S38)*(_xlfn.IFS($B$4=Base_Cenarios!$V$5,Base_Cenarios!Z$5,$B$4=Base_Cenarios!$V$6,Base_Cenarios!Z$6,$B$4=Base_Cenarios!$V$7,Base_Cenarios!Z$7))</f>
        <v>0</v>
      </c>
      <c r="R9" s="26" cm="1">
        <f t="array" ref="R9">_xlfn.IFS($B$3=Base_Cenarios!$A$3,Base_Cenarios!B48,$B$3=Base_Cenarios!$H$3,Base_Cenarios!I48,$B$3=Base_Cenarios!$O$3,Base_Cenarios!P48)*(_xlfn.IFS($B$4=Base_Cenarios!$V$5,Base_Cenarios!W$5,$B$4=Base_Cenarios!$V$6,Base_Cenarios!W$6,$B$4=Base_Cenarios!$V$7,Base_Cenarios!W$7))</f>
        <v>0</v>
      </c>
      <c r="S9" s="26" cm="1">
        <f t="array" ref="S9">_xlfn.IFS($B$3=Base_Cenarios!$A$3,Base_Cenarios!C48,$B$3=Base_Cenarios!$H$3,Base_Cenarios!J48,$B$3=Base_Cenarios!$O$3,Base_Cenarios!Q48)*(_xlfn.IFS($B$4=Base_Cenarios!$V$5,Base_Cenarios!X$5,$B$4=Base_Cenarios!$V$6,Base_Cenarios!X$6,$B$4=Base_Cenarios!$V$7,Base_Cenarios!X$7))</f>
        <v>0</v>
      </c>
      <c r="T9" s="26" cm="1">
        <f t="array" ref="T9">_xlfn.IFS($B$3=Base_Cenarios!$A$3,Base_Cenarios!D48,$B$3=Base_Cenarios!$H$3,Base_Cenarios!K48,$B$3=Base_Cenarios!$O$3,Base_Cenarios!R48)*(_xlfn.IFS($B$4=Base_Cenarios!$V$5,Base_Cenarios!Y$5,$B$4=Base_Cenarios!$V$6,Base_Cenarios!Y$6,$B$4=Base_Cenarios!$V$7,Base_Cenarios!Y$7))</f>
        <v>0</v>
      </c>
      <c r="U9" s="26" cm="1">
        <f t="array" ref="U9">_xlfn.IFS($B$3=Base_Cenarios!$A$3,Base_Cenarios!E48,$B$3=Base_Cenarios!$H$3,Base_Cenarios!L48,$B$3=Base_Cenarios!$O$3,Base_Cenarios!S48)*(_xlfn.IFS($B$4=Base_Cenarios!$V$5,Base_Cenarios!Z$5,$B$4=Base_Cenarios!$V$6,Base_Cenarios!Z$6,$B$4=Base_Cenarios!$V$7,Base_Cenarios!Z$7))</f>
        <v>0</v>
      </c>
    </row>
    <row r="10" spans="1:21">
      <c r="A10" s="23" t="s">
        <v>12</v>
      </c>
      <c r="B10" s="26" cm="1">
        <f t="array" ref="B10">_xlfn.IFS($B$3=Base_Cenarios!$A$3,Base_Cenarios!B9,$B$3=Base_Cenarios!$H$3,Base_Cenarios!I9,$B$3=Base_Cenarios!$O$3,Base_Cenarios!P9)*(_xlfn.IFS($B$4=Base_Cenarios!$V$5,Base_Cenarios!W$5,$B$4=Base_Cenarios!$V$6,Base_Cenarios!W$6,$B$4=Base_Cenarios!$V$7,Base_Cenarios!W$7))</f>
        <v>0</v>
      </c>
      <c r="C10" s="26" cm="1">
        <f t="array" ref="C10">_xlfn.IFS($B$3=Base_Cenarios!$A$3,Base_Cenarios!C9,$B$3=Base_Cenarios!$H$3,Base_Cenarios!J9,$B$3=Base_Cenarios!$O$3,Base_Cenarios!Q9)*(_xlfn.IFS($B$4=Base_Cenarios!$V$5,Base_Cenarios!X$5,$B$4=Base_Cenarios!$V$6,Base_Cenarios!X$6,$B$4=Base_Cenarios!$V$7,Base_Cenarios!X$7))</f>
        <v>0</v>
      </c>
      <c r="D10" s="26" cm="1">
        <f t="array" ref="D10">_xlfn.IFS($B$3=Base_Cenarios!$A$3,Base_Cenarios!D9,$B$3=Base_Cenarios!$H$3,Base_Cenarios!K9,$B$3=Base_Cenarios!$O$3,Base_Cenarios!R9)*(_xlfn.IFS($B$4=Base_Cenarios!$V$5,Base_Cenarios!Y$5,$B$4=Base_Cenarios!$V$6,Base_Cenarios!Y$6,$B$4=Base_Cenarios!$V$7,Base_Cenarios!Y$7))</f>
        <v>0</v>
      </c>
      <c r="E10" s="26" cm="1">
        <f t="array" ref="E10">_xlfn.IFS($B$3=Base_Cenarios!$A$3,Base_Cenarios!E9,$B$3=Base_Cenarios!$H$3,Base_Cenarios!L9,$B$3=Base_Cenarios!$O$3,Base_Cenarios!S9)*(_xlfn.IFS($B$4=Base_Cenarios!$V$5,Base_Cenarios!Z$5,$B$4=Base_Cenarios!$V$6,Base_Cenarios!Z$6,$B$4=Base_Cenarios!$V$7,Base_Cenarios!Z$7))</f>
        <v>0</v>
      </c>
      <c r="F10" s="26" cm="1">
        <f t="array" ref="F10">_xlfn.IFS($B$3=Base_Cenarios!$A$3,Base_Cenarios!B19,$B$3=Base_Cenarios!$H$3,Base_Cenarios!I19,$B$3=Base_Cenarios!$O$3,Base_Cenarios!P19)*(_xlfn.IFS($B$4=Base_Cenarios!$V$5,Base_Cenarios!W$5,$B$4=Base_Cenarios!$V$6,Base_Cenarios!W$6,$B$4=Base_Cenarios!$V$7,Base_Cenarios!W$7))</f>
        <v>0</v>
      </c>
      <c r="G10" s="26" cm="1">
        <f t="array" ref="G10">_xlfn.IFS($B$3=Base_Cenarios!$A$3,Base_Cenarios!C19,$B$3=Base_Cenarios!$H$3,Base_Cenarios!J19,$B$3=Base_Cenarios!$O$3,Base_Cenarios!Q19)*(_xlfn.IFS($B$4=Base_Cenarios!$V$5,Base_Cenarios!X$5,$B$4=Base_Cenarios!$V$6,Base_Cenarios!X$6,$B$4=Base_Cenarios!$V$7,Base_Cenarios!X$7))</f>
        <v>0</v>
      </c>
      <c r="H10" s="26" cm="1">
        <f t="array" ref="H10">_xlfn.IFS($B$3=Base_Cenarios!$A$3,Base_Cenarios!D19,$B$3=Base_Cenarios!$H$3,Base_Cenarios!K19,$B$3=Base_Cenarios!$O$3,Base_Cenarios!R19)*(_xlfn.IFS($B$4=Base_Cenarios!$V$5,Base_Cenarios!Y$5,$B$4=Base_Cenarios!$V$6,Base_Cenarios!Y$6,$B$4=Base_Cenarios!$V$7,Base_Cenarios!Y$7))</f>
        <v>0</v>
      </c>
      <c r="I10" s="26" cm="1">
        <f t="array" ref="I10">_xlfn.IFS($B$3=Base_Cenarios!$A$3,Base_Cenarios!E19,$B$3=Base_Cenarios!$H$3,Base_Cenarios!L19,$B$3=Base_Cenarios!$O$3,Base_Cenarios!S19)*(_xlfn.IFS($B$4=Base_Cenarios!$V$5,Base_Cenarios!Z$5,$B$4=Base_Cenarios!$V$6,Base_Cenarios!Z$6,$B$4=Base_Cenarios!$V$7,Base_Cenarios!Z$7))</f>
        <v>0</v>
      </c>
      <c r="J10" s="26" cm="1">
        <f t="array" ref="J10">_xlfn.IFS($B$3=Base_Cenarios!$A$3,Base_Cenarios!B29,$B$3=Base_Cenarios!$H$3,Base_Cenarios!I29,$B$3=Base_Cenarios!$O$3,Base_Cenarios!P29)*(_xlfn.IFS($B$4=Base_Cenarios!$V$5,Base_Cenarios!W$5,$B$4=Base_Cenarios!$V$6,Base_Cenarios!W$6,$B$4=Base_Cenarios!$V$7,Base_Cenarios!W$7))</f>
        <v>0</v>
      </c>
      <c r="K10" s="26" cm="1">
        <f t="array" ref="K10">_xlfn.IFS($B$3=Base_Cenarios!$A$3,Base_Cenarios!C29,$B$3=Base_Cenarios!$H$3,Base_Cenarios!J29,$B$3=Base_Cenarios!$O$3,Base_Cenarios!Q29)*(_xlfn.IFS($B$4=Base_Cenarios!$V$5,Base_Cenarios!X$5,$B$4=Base_Cenarios!$V$6,Base_Cenarios!X$6,$B$4=Base_Cenarios!$V$7,Base_Cenarios!X$7))</f>
        <v>0</v>
      </c>
      <c r="L10" s="26" cm="1">
        <f t="array" ref="L10">_xlfn.IFS($B$3=Base_Cenarios!$A$3,Base_Cenarios!D29,$B$3=Base_Cenarios!$H$3,Base_Cenarios!K29,$B$3=Base_Cenarios!$O$3,Base_Cenarios!R29)*(_xlfn.IFS($B$4=Base_Cenarios!$V$5,Base_Cenarios!Y$5,$B$4=Base_Cenarios!$V$6,Base_Cenarios!Y$6,$B$4=Base_Cenarios!$V$7,Base_Cenarios!Y$7))</f>
        <v>0</v>
      </c>
      <c r="M10" s="26" cm="1">
        <f t="array" ref="M10">_xlfn.IFS($B$3=Base_Cenarios!$A$3,Base_Cenarios!E29,$B$3=Base_Cenarios!$H$3,Base_Cenarios!L29,$B$3=Base_Cenarios!$O$3,Base_Cenarios!S29)*(_xlfn.IFS($B$4=Base_Cenarios!$V$5,Base_Cenarios!Z$5,$B$4=Base_Cenarios!$V$6,Base_Cenarios!Z$6,$B$4=Base_Cenarios!$V$7,Base_Cenarios!Z$7))</f>
        <v>0</v>
      </c>
      <c r="N10" s="38" cm="1">
        <f t="array" ref="N10">_xlfn.IFS($B$3=Base_Cenarios!$A$3,Base_Cenarios!B39,$B$3=Base_Cenarios!$H$3,Base_Cenarios!I39,$B$3=Base_Cenarios!$O$3,Base_Cenarios!P39)*(_xlfn.IFS($B$4=Base_Cenarios!$V$5,Base_Cenarios!W$5,$B$4=Base_Cenarios!$V$6,Base_Cenarios!W$6,$B$4=Base_Cenarios!$V$7,Base_Cenarios!W$7))</f>
        <v>0</v>
      </c>
      <c r="O10" s="38" cm="1">
        <f t="array" ref="O10">_xlfn.IFS($B$3=Base_Cenarios!$A$3,Base_Cenarios!C39,$B$3=Base_Cenarios!$H$3,Base_Cenarios!J39,$B$3=Base_Cenarios!$O$3,Base_Cenarios!Q39)*(_xlfn.IFS($B$4=Base_Cenarios!$V$5,Base_Cenarios!X$5,$B$4=Base_Cenarios!$V$6,Base_Cenarios!X$6,$B$4=Base_Cenarios!$V$7,Base_Cenarios!X$7))</f>
        <v>0</v>
      </c>
      <c r="P10" s="38" cm="1">
        <f t="array" ref="P10">_xlfn.IFS($B$3=Base_Cenarios!$A$3,Base_Cenarios!D39,$B$3=Base_Cenarios!$H$3,Base_Cenarios!K39,$B$3=Base_Cenarios!$O$3,Base_Cenarios!R39)*(_xlfn.IFS($B$4=Base_Cenarios!$V$5,Base_Cenarios!Y$5,$B$4=Base_Cenarios!$V$6,Base_Cenarios!Y$6,$B$4=Base_Cenarios!$V$7,Base_Cenarios!Y$7))</f>
        <v>0</v>
      </c>
      <c r="Q10" s="38" cm="1">
        <f t="array" ref="Q10">_xlfn.IFS($B$3=Base_Cenarios!$A$3,Base_Cenarios!E39,$B$3=Base_Cenarios!$H$3,Base_Cenarios!L39,$B$3=Base_Cenarios!$O$3,Base_Cenarios!S39)*(_xlfn.IFS($B$4=Base_Cenarios!$V$5,Base_Cenarios!Z$5,$B$4=Base_Cenarios!$V$6,Base_Cenarios!Z$6,$B$4=Base_Cenarios!$V$7,Base_Cenarios!Z$7))</f>
        <v>0</v>
      </c>
      <c r="R10" s="26" cm="1">
        <f t="array" ref="R10">_xlfn.IFS($B$3=Base_Cenarios!$A$3,Base_Cenarios!B49,$B$3=Base_Cenarios!$H$3,Base_Cenarios!I49,$B$3=Base_Cenarios!$O$3,Base_Cenarios!P49)*(_xlfn.IFS($B$4=Base_Cenarios!$V$5,Base_Cenarios!W$5,$B$4=Base_Cenarios!$V$6,Base_Cenarios!W$6,$B$4=Base_Cenarios!$V$7,Base_Cenarios!W$7))</f>
        <v>0</v>
      </c>
      <c r="S10" s="26" cm="1">
        <f t="array" ref="S10">_xlfn.IFS($B$3=Base_Cenarios!$A$3,Base_Cenarios!C49,$B$3=Base_Cenarios!$H$3,Base_Cenarios!J49,$B$3=Base_Cenarios!$O$3,Base_Cenarios!Q49)*(_xlfn.IFS($B$4=Base_Cenarios!$V$5,Base_Cenarios!X$5,$B$4=Base_Cenarios!$V$6,Base_Cenarios!X$6,$B$4=Base_Cenarios!$V$7,Base_Cenarios!X$7))</f>
        <v>0</v>
      </c>
      <c r="T10" s="26" cm="1">
        <f t="array" ref="T10">_xlfn.IFS($B$3=Base_Cenarios!$A$3,Base_Cenarios!D49,$B$3=Base_Cenarios!$H$3,Base_Cenarios!K49,$B$3=Base_Cenarios!$O$3,Base_Cenarios!R49)*(_xlfn.IFS($B$4=Base_Cenarios!$V$5,Base_Cenarios!Y$5,$B$4=Base_Cenarios!$V$6,Base_Cenarios!Y$6,$B$4=Base_Cenarios!$V$7,Base_Cenarios!Y$7))</f>
        <v>0</v>
      </c>
      <c r="U10" s="26" cm="1">
        <f t="array" ref="U10">_xlfn.IFS($B$3=Base_Cenarios!$A$3,Base_Cenarios!E49,$B$3=Base_Cenarios!$H$3,Base_Cenarios!L49,$B$3=Base_Cenarios!$O$3,Base_Cenarios!S49)*(_xlfn.IFS($B$4=Base_Cenarios!$V$5,Base_Cenarios!Z$5,$B$4=Base_Cenarios!$V$6,Base_Cenarios!Z$6,$B$4=Base_Cenarios!$V$7,Base_Cenarios!Z$7))</f>
        <v>0</v>
      </c>
    </row>
    <row r="11" spans="1:21">
      <c r="A11" s="23" t="s">
        <v>13</v>
      </c>
      <c r="B11" s="26" cm="1">
        <f t="array" ref="B11">_xlfn.IFS($B$3=Base_Cenarios!$A$3,Base_Cenarios!B10,$B$3=Base_Cenarios!$H$3,Base_Cenarios!I10,$B$3=Base_Cenarios!$O$3,Base_Cenarios!P10)*(_xlfn.IFS($B$4=Base_Cenarios!$V$5,Base_Cenarios!W$5,$B$4=Base_Cenarios!$V$6,Base_Cenarios!W$6,$B$4=Base_Cenarios!$V$7,Base_Cenarios!W$7))</f>
        <v>0</v>
      </c>
      <c r="C11" s="26" cm="1">
        <f t="array" ref="C11">_xlfn.IFS($B$3=Base_Cenarios!$A$3,Base_Cenarios!C10,$B$3=Base_Cenarios!$H$3,Base_Cenarios!J10,$B$3=Base_Cenarios!$O$3,Base_Cenarios!Q10)*(_xlfn.IFS($B$4=Base_Cenarios!$V$5,Base_Cenarios!X$5,$B$4=Base_Cenarios!$V$6,Base_Cenarios!X$6,$B$4=Base_Cenarios!$V$7,Base_Cenarios!X$7))</f>
        <v>0</v>
      </c>
      <c r="D11" s="26" cm="1">
        <f t="array" ref="D11">_xlfn.IFS($B$3=Base_Cenarios!$A$3,Base_Cenarios!D10,$B$3=Base_Cenarios!$H$3,Base_Cenarios!K10,$B$3=Base_Cenarios!$O$3,Base_Cenarios!R10)*(_xlfn.IFS($B$4=Base_Cenarios!$V$5,Base_Cenarios!Y$5,$B$4=Base_Cenarios!$V$6,Base_Cenarios!Y$6,$B$4=Base_Cenarios!$V$7,Base_Cenarios!Y$7))</f>
        <v>0</v>
      </c>
      <c r="E11" s="26" cm="1">
        <f t="array" ref="E11">_xlfn.IFS($B$3=Base_Cenarios!$A$3,Base_Cenarios!E10,$B$3=Base_Cenarios!$H$3,Base_Cenarios!L10,$B$3=Base_Cenarios!$O$3,Base_Cenarios!S10)*(_xlfn.IFS($B$4=Base_Cenarios!$V$5,Base_Cenarios!Z$5,$B$4=Base_Cenarios!$V$6,Base_Cenarios!Z$6,$B$4=Base_Cenarios!$V$7,Base_Cenarios!Z$7))</f>
        <v>0</v>
      </c>
      <c r="F11" s="26" cm="1">
        <f t="array" ref="F11">_xlfn.IFS($B$3=Base_Cenarios!$A$3,Base_Cenarios!B20,$B$3=Base_Cenarios!$H$3,Base_Cenarios!I20,$B$3=Base_Cenarios!$O$3,Base_Cenarios!P20)*(_xlfn.IFS($B$4=Base_Cenarios!$V$5,Base_Cenarios!W$5,$B$4=Base_Cenarios!$V$6,Base_Cenarios!W$6,$B$4=Base_Cenarios!$V$7,Base_Cenarios!W$7))</f>
        <v>0</v>
      </c>
      <c r="G11" s="26" cm="1">
        <f t="array" ref="G11">_xlfn.IFS($B$3=Base_Cenarios!$A$3,Base_Cenarios!C20,$B$3=Base_Cenarios!$H$3,Base_Cenarios!J20,$B$3=Base_Cenarios!$O$3,Base_Cenarios!Q20)*(_xlfn.IFS($B$4=Base_Cenarios!$V$5,Base_Cenarios!X$5,$B$4=Base_Cenarios!$V$6,Base_Cenarios!X$6,$B$4=Base_Cenarios!$V$7,Base_Cenarios!X$7))</f>
        <v>0</v>
      </c>
      <c r="H11" s="26" cm="1">
        <f t="array" ref="H11">_xlfn.IFS($B$3=Base_Cenarios!$A$3,Base_Cenarios!D20,$B$3=Base_Cenarios!$H$3,Base_Cenarios!K20,$B$3=Base_Cenarios!$O$3,Base_Cenarios!R20)*(_xlfn.IFS($B$4=Base_Cenarios!$V$5,Base_Cenarios!Y$5,$B$4=Base_Cenarios!$V$6,Base_Cenarios!Y$6,$B$4=Base_Cenarios!$V$7,Base_Cenarios!Y$7))</f>
        <v>0</v>
      </c>
      <c r="I11" s="26" cm="1">
        <f t="array" ref="I11">_xlfn.IFS($B$3=Base_Cenarios!$A$3,Base_Cenarios!E20,$B$3=Base_Cenarios!$H$3,Base_Cenarios!L20,$B$3=Base_Cenarios!$O$3,Base_Cenarios!S20)*(_xlfn.IFS($B$4=Base_Cenarios!$V$5,Base_Cenarios!Z$5,$B$4=Base_Cenarios!$V$6,Base_Cenarios!Z$6,$B$4=Base_Cenarios!$V$7,Base_Cenarios!Z$7))</f>
        <v>0</v>
      </c>
      <c r="J11" s="26" cm="1">
        <f t="array" ref="J11">_xlfn.IFS($B$3=Base_Cenarios!$A$3,Base_Cenarios!B30,$B$3=Base_Cenarios!$H$3,Base_Cenarios!I30,$B$3=Base_Cenarios!$O$3,Base_Cenarios!P30)*(_xlfn.IFS($B$4=Base_Cenarios!$V$5,Base_Cenarios!W$5,$B$4=Base_Cenarios!$V$6,Base_Cenarios!W$6,$B$4=Base_Cenarios!$V$7,Base_Cenarios!W$7))</f>
        <v>0</v>
      </c>
      <c r="K11" s="26" cm="1">
        <f t="array" ref="K11">_xlfn.IFS($B$3=Base_Cenarios!$A$3,Base_Cenarios!C30,$B$3=Base_Cenarios!$H$3,Base_Cenarios!J30,$B$3=Base_Cenarios!$O$3,Base_Cenarios!Q30)*(_xlfn.IFS($B$4=Base_Cenarios!$V$5,Base_Cenarios!X$5,$B$4=Base_Cenarios!$V$6,Base_Cenarios!X$6,$B$4=Base_Cenarios!$V$7,Base_Cenarios!X$7))</f>
        <v>0</v>
      </c>
      <c r="L11" s="26" cm="1">
        <f t="array" ref="L11">_xlfn.IFS($B$3=Base_Cenarios!$A$3,Base_Cenarios!D30,$B$3=Base_Cenarios!$H$3,Base_Cenarios!K30,$B$3=Base_Cenarios!$O$3,Base_Cenarios!R30)*(_xlfn.IFS($B$4=Base_Cenarios!$V$5,Base_Cenarios!Y$5,$B$4=Base_Cenarios!$V$6,Base_Cenarios!Y$6,$B$4=Base_Cenarios!$V$7,Base_Cenarios!Y$7))</f>
        <v>0</v>
      </c>
      <c r="M11" s="26" cm="1">
        <f t="array" ref="M11">_xlfn.IFS($B$3=Base_Cenarios!$A$3,Base_Cenarios!E30,$B$3=Base_Cenarios!$H$3,Base_Cenarios!L30,$B$3=Base_Cenarios!$O$3,Base_Cenarios!S30)*(_xlfn.IFS($B$4=Base_Cenarios!$V$5,Base_Cenarios!Z$5,$B$4=Base_Cenarios!$V$6,Base_Cenarios!Z$6,$B$4=Base_Cenarios!$V$7,Base_Cenarios!Z$7))</f>
        <v>0</v>
      </c>
      <c r="N11" s="38" cm="1">
        <f t="array" ref="N11">_xlfn.IFS($B$3=Base_Cenarios!$A$3,Base_Cenarios!B40,$B$3=Base_Cenarios!$H$3,Base_Cenarios!I40,$B$3=Base_Cenarios!$O$3,Base_Cenarios!P40)*(_xlfn.IFS($B$4=Base_Cenarios!$V$5,Base_Cenarios!W$5,$B$4=Base_Cenarios!$V$6,Base_Cenarios!W$6,$B$4=Base_Cenarios!$V$7,Base_Cenarios!W$7))</f>
        <v>0</v>
      </c>
      <c r="O11" s="38" cm="1">
        <f t="array" ref="O11">_xlfn.IFS($B$3=Base_Cenarios!$A$3,Base_Cenarios!C40,$B$3=Base_Cenarios!$H$3,Base_Cenarios!J40,$B$3=Base_Cenarios!$O$3,Base_Cenarios!Q40)*(_xlfn.IFS($B$4=Base_Cenarios!$V$5,Base_Cenarios!X$5,$B$4=Base_Cenarios!$V$6,Base_Cenarios!X$6,$B$4=Base_Cenarios!$V$7,Base_Cenarios!X$7))</f>
        <v>0</v>
      </c>
      <c r="P11" s="38" cm="1">
        <f t="array" ref="P11">_xlfn.IFS($B$3=Base_Cenarios!$A$3,Base_Cenarios!D40,$B$3=Base_Cenarios!$H$3,Base_Cenarios!K40,$B$3=Base_Cenarios!$O$3,Base_Cenarios!R40)*(_xlfn.IFS($B$4=Base_Cenarios!$V$5,Base_Cenarios!Y$5,$B$4=Base_Cenarios!$V$6,Base_Cenarios!Y$6,$B$4=Base_Cenarios!$V$7,Base_Cenarios!Y$7))</f>
        <v>0</v>
      </c>
      <c r="Q11" s="38" cm="1">
        <f t="array" ref="Q11">_xlfn.IFS($B$3=Base_Cenarios!$A$3,Base_Cenarios!E40,$B$3=Base_Cenarios!$H$3,Base_Cenarios!L40,$B$3=Base_Cenarios!$O$3,Base_Cenarios!S40)*(_xlfn.IFS($B$4=Base_Cenarios!$V$5,Base_Cenarios!Z$5,$B$4=Base_Cenarios!$V$6,Base_Cenarios!Z$6,$B$4=Base_Cenarios!$V$7,Base_Cenarios!Z$7))</f>
        <v>0</v>
      </c>
      <c r="R11" s="26" cm="1">
        <f t="array" ref="R11">_xlfn.IFS($B$3=Base_Cenarios!$A$3,Base_Cenarios!B50,$B$3=Base_Cenarios!$H$3,Base_Cenarios!I50,$B$3=Base_Cenarios!$O$3,Base_Cenarios!P50)*(_xlfn.IFS($B$4=Base_Cenarios!$V$5,Base_Cenarios!W$5,$B$4=Base_Cenarios!$V$6,Base_Cenarios!W$6,$B$4=Base_Cenarios!$V$7,Base_Cenarios!W$7))</f>
        <v>0</v>
      </c>
      <c r="S11" s="26" cm="1">
        <f t="array" ref="S11">_xlfn.IFS($B$3=Base_Cenarios!$A$3,Base_Cenarios!C50,$B$3=Base_Cenarios!$H$3,Base_Cenarios!J50,$B$3=Base_Cenarios!$O$3,Base_Cenarios!Q50)*(_xlfn.IFS($B$4=Base_Cenarios!$V$5,Base_Cenarios!X$5,$B$4=Base_Cenarios!$V$6,Base_Cenarios!X$6,$B$4=Base_Cenarios!$V$7,Base_Cenarios!X$7))</f>
        <v>0</v>
      </c>
      <c r="T11" s="26" cm="1">
        <f t="array" ref="T11">_xlfn.IFS($B$3=Base_Cenarios!$A$3,Base_Cenarios!D50,$B$3=Base_Cenarios!$H$3,Base_Cenarios!K50,$B$3=Base_Cenarios!$O$3,Base_Cenarios!R50)*(_xlfn.IFS($B$4=Base_Cenarios!$V$5,Base_Cenarios!Y$5,$B$4=Base_Cenarios!$V$6,Base_Cenarios!Y$6,$B$4=Base_Cenarios!$V$7,Base_Cenarios!Y$7))</f>
        <v>0</v>
      </c>
      <c r="U11" s="26" cm="1">
        <f t="array" ref="U11">_xlfn.IFS($B$3=Base_Cenarios!$A$3,Base_Cenarios!E50,$B$3=Base_Cenarios!$H$3,Base_Cenarios!L50,$B$3=Base_Cenarios!$O$3,Base_Cenarios!S50)*(_xlfn.IFS($B$4=Base_Cenarios!$V$5,Base_Cenarios!Z$5,$B$4=Base_Cenarios!$V$6,Base_Cenarios!Z$6,$B$4=Base_Cenarios!$V$7,Base_Cenarios!Z$7))</f>
        <v>0</v>
      </c>
    </row>
    <row r="12" spans="1:21">
      <c r="A12" s="23" t="s">
        <v>14</v>
      </c>
      <c r="B12" s="26" cm="1">
        <f t="array" ref="B12">_xlfn.IFS($B$3=Base_Cenarios!$A$3,Base_Cenarios!B11,$B$3=Base_Cenarios!$H$3,Base_Cenarios!I11,$B$3=Base_Cenarios!$O$3,Base_Cenarios!P11)*(_xlfn.IFS($B$4=Base_Cenarios!$V$5,Base_Cenarios!W$5,$B$4=Base_Cenarios!$V$6,Base_Cenarios!W$6,$B$4=Base_Cenarios!$V$7,Base_Cenarios!W$7))</f>
        <v>2280019.1464645001</v>
      </c>
      <c r="C12" s="26" cm="1">
        <f t="array" ref="C12">_xlfn.IFS($B$3=Base_Cenarios!$A$3,Base_Cenarios!C11,$B$3=Base_Cenarios!$H$3,Base_Cenarios!J11,$B$3=Base_Cenarios!$O$3,Base_Cenarios!Q11)*(_xlfn.IFS($B$4=Base_Cenarios!$V$5,Base_Cenarios!X$5,$B$4=Base_Cenarios!$V$6,Base_Cenarios!X$6,$B$4=Base_Cenarios!$V$7,Base_Cenarios!X$7))</f>
        <v>2595297.844669647</v>
      </c>
      <c r="D12" s="26" cm="1">
        <f t="array" ref="D12">_xlfn.IFS($B$3=Base_Cenarios!$A$3,Base_Cenarios!D11,$B$3=Base_Cenarios!$H$3,Base_Cenarios!K11,$B$3=Base_Cenarios!$O$3,Base_Cenarios!R11)*(_xlfn.IFS($B$4=Base_Cenarios!$V$5,Base_Cenarios!Y$5,$B$4=Base_Cenarios!$V$6,Base_Cenarios!Y$6,$B$4=Base_Cenarios!$V$7,Base_Cenarios!Y$7))</f>
        <v>2894769.8149150866</v>
      </c>
      <c r="E12" s="26" cm="1">
        <f t="array" ref="E12">_xlfn.IFS($B$3=Base_Cenarios!$A$3,Base_Cenarios!E11,$B$3=Base_Cenarios!$H$3,Base_Cenarios!L11,$B$3=Base_Cenarios!$O$3,Base_Cenarios!S11)*(_xlfn.IFS($B$4=Base_Cenarios!$V$5,Base_Cenarios!Z$5,$B$4=Base_Cenarios!$V$6,Base_Cenarios!Z$6,$B$4=Base_Cenarios!$V$7,Base_Cenarios!Z$7))</f>
        <v>3060160.4608730562</v>
      </c>
      <c r="F12" s="26" cm="1">
        <f t="array" ref="F12">_xlfn.IFS($B$3=Base_Cenarios!$A$3,Base_Cenarios!B21,$B$3=Base_Cenarios!$H$3,Base_Cenarios!I21,$B$3=Base_Cenarios!$O$3,Base_Cenarios!P21)*(_xlfn.IFS($B$4=Base_Cenarios!$V$5,Base_Cenarios!W$5,$B$4=Base_Cenarios!$V$6,Base_Cenarios!W$6,$B$4=Base_Cenarios!$V$7,Base_Cenarios!W$7))</f>
        <v>0</v>
      </c>
      <c r="G12" s="26" cm="1">
        <f t="array" ref="G12">_xlfn.IFS($B$3=Base_Cenarios!$A$3,Base_Cenarios!C21,$B$3=Base_Cenarios!$H$3,Base_Cenarios!J21,$B$3=Base_Cenarios!$O$3,Base_Cenarios!Q21)*(_xlfn.IFS($B$4=Base_Cenarios!$V$5,Base_Cenarios!X$5,$B$4=Base_Cenarios!$V$6,Base_Cenarios!X$6,$B$4=Base_Cenarios!$V$7,Base_Cenarios!X$7))</f>
        <v>0</v>
      </c>
      <c r="H12" s="26" cm="1">
        <f t="array" ref="H12">_xlfn.IFS($B$3=Base_Cenarios!$A$3,Base_Cenarios!D21,$B$3=Base_Cenarios!$H$3,Base_Cenarios!K21,$B$3=Base_Cenarios!$O$3,Base_Cenarios!R21)*(_xlfn.IFS($B$4=Base_Cenarios!$V$5,Base_Cenarios!Y$5,$B$4=Base_Cenarios!$V$6,Base_Cenarios!Y$6,$B$4=Base_Cenarios!$V$7,Base_Cenarios!Y$7))</f>
        <v>0</v>
      </c>
      <c r="I12" s="26" cm="1">
        <f t="array" ref="I12">_xlfn.IFS($B$3=Base_Cenarios!$A$3,Base_Cenarios!E21,$B$3=Base_Cenarios!$H$3,Base_Cenarios!L21,$B$3=Base_Cenarios!$O$3,Base_Cenarios!S21)*(_xlfn.IFS($B$4=Base_Cenarios!$V$5,Base_Cenarios!Z$5,$B$4=Base_Cenarios!$V$6,Base_Cenarios!Z$6,$B$4=Base_Cenarios!$V$7,Base_Cenarios!Z$7))</f>
        <v>0</v>
      </c>
      <c r="J12" s="26" cm="1">
        <f t="array" ref="J12">_xlfn.IFS($B$3=Base_Cenarios!$A$3,Base_Cenarios!B31,$B$3=Base_Cenarios!$H$3,Base_Cenarios!I31,$B$3=Base_Cenarios!$O$3,Base_Cenarios!P31)*(_xlfn.IFS($B$4=Base_Cenarios!$V$5,Base_Cenarios!W$5,$B$4=Base_Cenarios!$V$6,Base_Cenarios!W$6,$B$4=Base_Cenarios!$V$7,Base_Cenarios!W$7))</f>
        <v>868756.44361993682</v>
      </c>
      <c r="K12" s="26" cm="1">
        <f t="array" ref="K12">_xlfn.IFS($B$3=Base_Cenarios!$A$3,Base_Cenarios!C31,$B$3=Base_Cenarios!$H$3,Base_Cenarios!J31,$B$3=Base_Cenarios!$O$3,Base_Cenarios!Q31)*(_xlfn.IFS($B$4=Base_Cenarios!$V$5,Base_Cenarios!X$5,$B$4=Base_Cenarios!$V$6,Base_Cenarios!X$6,$B$4=Base_Cenarios!$V$7,Base_Cenarios!X$7))</f>
        <v>982363.1245441552</v>
      </c>
      <c r="L12" s="26" cm="1">
        <f t="array" ref="L12">_xlfn.IFS($B$3=Base_Cenarios!$A$3,Base_Cenarios!D31,$B$3=Base_Cenarios!$H$3,Base_Cenarios!K31,$B$3=Base_Cenarios!$O$3,Base_Cenarios!R31)*(_xlfn.IFS($B$4=Base_Cenarios!$V$5,Base_Cenarios!Y$5,$B$4=Base_Cenarios!$V$6,Base_Cenarios!Y$6,$B$4=Base_Cenarios!$V$7,Base_Cenarios!Y$7))</f>
        <v>1098307.1195169734</v>
      </c>
      <c r="M12" s="26" cm="1">
        <f t="array" ref="M12">_xlfn.IFS($B$3=Base_Cenarios!$A$3,Base_Cenarios!E31,$B$3=Base_Cenarios!$H$3,Base_Cenarios!L31,$B$3=Base_Cenarios!$O$3,Base_Cenarios!S31)*(_xlfn.IFS($B$4=Base_Cenarios!$V$5,Base_Cenarios!Z$5,$B$4=Base_Cenarios!$V$6,Base_Cenarios!Z$6,$B$4=Base_Cenarios!$V$7,Base_Cenarios!Z$7))</f>
        <v>1313614.270326202</v>
      </c>
      <c r="N12" s="38" cm="1">
        <f t="array" ref="N12">_xlfn.IFS($B$3=Base_Cenarios!$A$3,Base_Cenarios!B41,$B$3=Base_Cenarios!$H$3,Base_Cenarios!I41,$B$3=Base_Cenarios!$O$3,Base_Cenarios!P41)*(_xlfn.IFS($B$4=Base_Cenarios!$V$5,Base_Cenarios!W$5,$B$4=Base_Cenarios!$V$6,Base_Cenarios!W$6,$B$4=Base_Cenarios!$V$7,Base_Cenarios!W$7))</f>
        <v>0</v>
      </c>
      <c r="O12" s="38" cm="1">
        <f t="array" ref="O12">_xlfn.IFS($B$3=Base_Cenarios!$A$3,Base_Cenarios!C41,$B$3=Base_Cenarios!$H$3,Base_Cenarios!J41,$B$3=Base_Cenarios!$O$3,Base_Cenarios!Q41)*(_xlfn.IFS($B$4=Base_Cenarios!$V$5,Base_Cenarios!X$5,$B$4=Base_Cenarios!$V$6,Base_Cenarios!X$6,$B$4=Base_Cenarios!$V$7,Base_Cenarios!X$7))</f>
        <v>0</v>
      </c>
      <c r="P12" s="38" cm="1">
        <f t="array" ref="P12">_xlfn.IFS($B$3=Base_Cenarios!$A$3,Base_Cenarios!D41,$B$3=Base_Cenarios!$H$3,Base_Cenarios!K41,$B$3=Base_Cenarios!$O$3,Base_Cenarios!R41)*(_xlfn.IFS($B$4=Base_Cenarios!$V$5,Base_Cenarios!Y$5,$B$4=Base_Cenarios!$V$6,Base_Cenarios!Y$6,$B$4=Base_Cenarios!$V$7,Base_Cenarios!Y$7))</f>
        <v>0</v>
      </c>
      <c r="Q12" s="38" cm="1">
        <f t="array" ref="Q12">_xlfn.IFS($B$3=Base_Cenarios!$A$3,Base_Cenarios!E41,$B$3=Base_Cenarios!$H$3,Base_Cenarios!L41,$B$3=Base_Cenarios!$O$3,Base_Cenarios!S41)*(_xlfn.IFS($B$4=Base_Cenarios!$V$5,Base_Cenarios!Z$5,$B$4=Base_Cenarios!$V$6,Base_Cenarios!Z$6,$B$4=Base_Cenarios!$V$7,Base_Cenarios!Z$7))</f>
        <v>0</v>
      </c>
      <c r="R12" s="26" cm="1">
        <f t="array" ref="R12">_xlfn.IFS($B$3=Base_Cenarios!$A$3,Base_Cenarios!B51,$B$3=Base_Cenarios!$H$3,Base_Cenarios!I51,$B$3=Base_Cenarios!$O$3,Base_Cenarios!P51)*(_xlfn.IFS($B$4=Base_Cenarios!$V$5,Base_Cenarios!W$5,$B$4=Base_Cenarios!$V$6,Base_Cenarios!W$6,$B$4=Base_Cenarios!$V$7,Base_Cenarios!W$7))</f>
        <v>3922551.3702399991</v>
      </c>
      <c r="S12" s="26" cm="1">
        <f t="array" ref="S12">_xlfn.IFS($B$3=Base_Cenarios!$A$3,Base_Cenarios!C51,$B$3=Base_Cenarios!$H$3,Base_Cenarios!J51,$B$3=Base_Cenarios!$O$3,Base_Cenarios!Q51)*(_xlfn.IFS($B$4=Base_Cenarios!$V$5,Base_Cenarios!X$5,$B$4=Base_Cenarios!$V$6,Base_Cenarios!X$6,$B$4=Base_Cenarios!$V$7,Base_Cenarios!X$7))</f>
        <v>3776762.9785972177</v>
      </c>
      <c r="T12" s="26" cm="1">
        <f t="array" ref="T12">_xlfn.IFS($B$3=Base_Cenarios!$A$3,Base_Cenarios!D51,$B$3=Base_Cenarios!$H$3,Base_Cenarios!K51,$B$3=Base_Cenarios!$O$3,Base_Cenarios!R51)*(_xlfn.IFS($B$4=Base_Cenarios!$V$5,Base_Cenarios!Y$5,$B$4=Base_Cenarios!$V$6,Base_Cenarios!Y$6,$B$4=Base_Cenarios!$V$7,Base_Cenarios!Y$7))</f>
        <v>3177340.0414556926</v>
      </c>
      <c r="U12" s="26" cm="1">
        <f t="array" ref="U12">_xlfn.IFS($B$3=Base_Cenarios!$A$3,Base_Cenarios!E51,$B$3=Base_Cenarios!$H$3,Base_Cenarios!L51,$B$3=Base_Cenarios!$O$3,Base_Cenarios!S51)*(_xlfn.IFS($B$4=Base_Cenarios!$V$5,Base_Cenarios!Z$5,$B$4=Base_Cenarios!$V$6,Base_Cenarios!Z$6,$B$4=Base_Cenarios!$V$7,Base_Cenarios!Z$7))</f>
        <v>2579960.0230418923</v>
      </c>
    </row>
    <row r="13" spans="1:21">
      <c r="A13" s="23" t="s">
        <v>15</v>
      </c>
      <c r="B13" s="26" cm="1">
        <f t="array" ref="B13">_xlfn.IFS($B$3=Base_Cenarios!$A$3,Base_Cenarios!B12,$B$3=Base_Cenarios!$H$3,Base_Cenarios!I12,$B$3=Base_Cenarios!$O$3,Base_Cenarios!P12)*(_xlfn.IFS($B$4=Base_Cenarios!$V$5,Base_Cenarios!W$5,$B$4=Base_Cenarios!$V$6,Base_Cenarios!W$6,$B$4=Base_Cenarios!$V$7,Base_Cenarios!W$7))</f>
        <v>0</v>
      </c>
      <c r="C13" s="26" cm="1">
        <f t="array" ref="C13">_xlfn.IFS($B$3=Base_Cenarios!$A$3,Base_Cenarios!C12,$B$3=Base_Cenarios!$H$3,Base_Cenarios!J12,$B$3=Base_Cenarios!$O$3,Base_Cenarios!Q12)*(_xlfn.IFS($B$4=Base_Cenarios!$V$5,Base_Cenarios!X$5,$B$4=Base_Cenarios!$V$6,Base_Cenarios!X$6,$B$4=Base_Cenarios!$V$7,Base_Cenarios!X$7))</f>
        <v>0</v>
      </c>
      <c r="D13" s="26" cm="1">
        <f t="array" ref="D13">_xlfn.IFS($B$3=Base_Cenarios!$A$3,Base_Cenarios!D12,$B$3=Base_Cenarios!$H$3,Base_Cenarios!K12,$B$3=Base_Cenarios!$O$3,Base_Cenarios!R12)*(_xlfn.IFS($B$4=Base_Cenarios!$V$5,Base_Cenarios!Y$5,$B$4=Base_Cenarios!$V$6,Base_Cenarios!Y$6,$B$4=Base_Cenarios!$V$7,Base_Cenarios!Y$7))</f>
        <v>0</v>
      </c>
      <c r="E13" s="26" cm="1">
        <f t="array" ref="E13">_xlfn.IFS($B$3=Base_Cenarios!$A$3,Base_Cenarios!E12,$B$3=Base_Cenarios!$H$3,Base_Cenarios!L12,$B$3=Base_Cenarios!$O$3,Base_Cenarios!S12)*(_xlfn.IFS($B$4=Base_Cenarios!$V$5,Base_Cenarios!Z$5,$B$4=Base_Cenarios!$V$6,Base_Cenarios!Z$6,$B$4=Base_Cenarios!$V$7,Base_Cenarios!Z$7))</f>
        <v>0</v>
      </c>
      <c r="F13" s="26" cm="1">
        <f t="array" ref="F13">_xlfn.IFS($B$3=Base_Cenarios!$A$3,Base_Cenarios!B22,$B$3=Base_Cenarios!$H$3,Base_Cenarios!I22,$B$3=Base_Cenarios!$O$3,Base_Cenarios!P22)*(_xlfn.IFS($B$4=Base_Cenarios!$V$5,Base_Cenarios!W$5,$B$4=Base_Cenarios!$V$6,Base_Cenarios!W$6,$B$4=Base_Cenarios!$V$7,Base_Cenarios!W$7))</f>
        <v>0</v>
      </c>
      <c r="G13" s="26" cm="1">
        <f t="array" ref="G13">_xlfn.IFS($B$3=Base_Cenarios!$A$3,Base_Cenarios!C22,$B$3=Base_Cenarios!$H$3,Base_Cenarios!J22,$B$3=Base_Cenarios!$O$3,Base_Cenarios!Q22)*(_xlfn.IFS($B$4=Base_Cenarios!$V$5,Base_Cenarios!X$5,$B$4=Base_Cenarios!$V$6,Base_Cenarios!X$6,$B$4=Base_Cenarios!$V$7,Base_Cenarios!X$7))</f>
        <v>0</v>
      </c>
      <c r="H13" s="26" cm="1">
        <f t="array" ref="H13">_xlfn.IFS($B$3=Base_Cenarios!$A$3,Base_Cenarios!D22,$B$3=Base_Cenarios!$H$3,Base_Cenarios!K22,$B$3=Base_Cenarios!$O$3,Base_Cenarios!R22)*(_xlfn.IFS($B$4=Base_Cenarios!$V$5,Base_Cenarios!Y$5,$B$4=Base_Cenarios!$V$6,Base_Cenarios!Y$6,$B$4=Base_Cenarios!$V$7,Base_Cenarios!Y$7))</f>
        <v>0</v>
      </c>
      <c r="I13" s="26" cm="1">
        <f t="array" ref="I13">_xlfn.IFS($B$3=Base_Cenarios!$A$3,Base_Cenarios!E22,$B$3=Base_Cenarios!$H$3,Base_Cenarios!L22,$B$3=Base_Cenarios!$O$3,Base_Cenarios!S22)*(_xlfn.IFS($B$4=Base_Cenarios!$V$5,Base_Cenarios!Z$5,$B$4=Base_Cenarios!$V$6,Base_Cenarios!Z$6,$B$4=Base_Cenarios!$V$7,Base_Cenarios!Z$7))</f>
        <v>0</v>
      </c>
      <c r="J13" s="26" cm="1">
        <f t="array" ref="J13">_xlfn.IFS($B$3=Base_Cenarios!$A$3,Base_Cenarios!B32,$B$3=Base_Cenarios!$H$3,Base_Cenarios!I32,$B$3=Base_Cenarios!$O$3,Base_Cenarios!P32)*(_xlfn.IFS($B$4=Base_Cenarios!$V$5,Base_Cenarios!W$5,$B$4=Base_Cenarios!$V$6,Base_Cenarios!W$6,$B$4=Base_Cenarios!$V$7,Base_Cenarios!W$7))</f>
        <v>0</v>
      </c>
      <c r="K13" s="26" cm="1">
        <f t="array" ref="K13">_xlfn.IFS($B$3=Base_Cenarios!$A$3,Base_Cenarios!C32,$B$3=Base_Cenarios!$H$3,Base_Cenarios!J32,$B$3=Base_Cenarios!$O$3,Base_Cenarios!Q32)*(_xlfn.IFS($B$4=Base_Cenarios!$V$5,Base_Cenarios!X$5,$B$4=Base_Cenarios!$V$6,Base_Cenarios!X$6,$B$4=Base_Cenarios!$V$7,Base_Cenarios!X$7))</f>
        <v>0</v>
      </c>
      <c r="L13" s="26" cm="1">
        <f t="array" ref="L13">_xlfn.IFS($B$3=Base_Cenarios!$A$3,Base_Cenarios!D32,$B$3=Base_Cenarios!$H$3,Base_Cenarios!K32,$B$3=Base_Cenarios!$O$3,Base_Cenarios!R32)*(_xlfn.IFS($B$4=Base_Cenarios!$V$5,Base_Cenarios!Y$5,$B$4=Base_Cenarios!$V$6,Base_Cenarios!Y$6,$B$4=Base_Cenarios!$V$7,Base_Cenarios!Y$7))</f>
        <v>0</v>
      </c>
      <c r="M13" s="26" cm="1">
        <f t="array" ref="M13">_xlfn.IFS($B$3=Base_Cenarios!$A$3,Base_Cenarios!E32,$B$3=Base_Cenarios!$H$3,Base_Cenarios!L32,$B$3=Base_Cenarios!$O$3,Base_Cenarios!S32)*(_xlfn.IFS($B$4=Base_Cenarios!$V$5,Base_Cenarios!Z$5,$B$4=Base_Cenarios!$V$6,Base_Cenarios!Z$6,$B$4=Base_Cenarios!$V$7,Base_Cenarios!Z$7))</f>
        <v>0</v>
      </c>
      <c r="N13" s="38" cm="1">
        <f t="array" ref="N13">_xlfn.IFS($B$3=Base_Cenarios!$A$3,Base_Cenarios!B42,$B$3=Base_Cenarios!$H$3,Base_Cenarios!I42,$B$3=Base_Cenarios!$O$3,Base_Cenarios!P42)*(_xlfn.IFS($B$4=Base_Cenarios!$V$5,Base_Cenarios!W$5,$B$4=Base_Cenarios!$V$6,Base_Cenarios!W$6,$B$4=Base_Cenarios!$V$7,Base_Cenarios!W$7))</f>
        <v>0</v>
      </c>
      <c r="O13" s="38" cm="1">
        <f t="array" ref="O13">_xlfn.IFS($B$3=Base_Cenarios!$A$3,Base_Cenarios!C42,$B$3=Base_Cenarios!$H$3,Base_Cenarios!J42,$B$3=Base_Cenarios!$O$3,Base_Cenarios!Q42)*(_xlfn.IFS($B$4=Base_Cenarios!$V$5,Base_Cenarios!X$5,$B$4=Base_Cenarios!$V$6,Base_Cenarios!X$6,$B$4=Base_Cenarios!$V$7,Base_Cenarios!X$7))</f>
        <v>0</v>
      </c>
      <c r="P13" s="38" cm="1">
        <f t="array" ref="P13">_xlfn.IFS($B$3=Base_Cenarios!$A$3,Base_Cenarios!D42,$B$3=Base_Cenarios!$H$3,Base_Cenarios!K42,$B$3=Base_Cenarios!$O$3,Base_Cenarios!R42)*(_xlfn.IFS($B$4=Base_Cenarios!$V$5,Base_Cenarios!Y$5,$B$4=Base_Cenarios!$V$6,Base_Cenarios!Y$6,$B$4=Base_Cenarios!$V$7,Base_Cenarios!Y$7))</f>
        <v>0</v>
      </c>
      <c r="Q13" s="38" cm="1">
        <f t="array" ref="Q13">_xlfn.IFS($B$3=Base_Cenarios!$A$3,Base_Cenarios!E42,$B$3=Base_Cenarios!$H$3,Base_Cenarios!L42,$B$3=Base_Cenarios!$O$3,Base_Cenarios!S42)*(_xlfn.IFS($B$4=Base_Cenarios!$V$5,Base_Cenarios!Z$5,$B$4=Base_Cenarios!$V$6,Base_Cenarios!Z$6,$B$4=Base_Cenarios!$V$7,Base_Cenarios!Z$7))</f>
        <v>0</v>
      </c>
      <c r="R13" s="26" cm="1">
        <f t="array" ref="R13">_xlfn.IFS($B$3=Base_Cenarios!$A$3,Base_Cenarios!B52,$B$3=Base_Cenarios!$H$3,Base_Cenarios!I52,$B$3=Base_Cenarios!$O$3,Base_Cenarios!P52)*(_xlfn.IFS($B$4=Base_Cenarios!$V$5,Base_Cenarios!W$5,$B$4=Base_Cenarios!$V$6,Base_Cenarios!W$6,$B$4=Base_Cenarios!$V$7,Base_Cenarios!W$7))</f>
        <v>0</v>
      </c>
      <c r="S13" s="26" cm="1">
        <f t="array" ref="S13">_xlfn.IFS($B$3=Base_Cenarios!$A$3,Base_Cenarios!C52,$B$3=Base_Cenarios!$H$3,Base_Cenarios!J52,$B$3=Base_Cenarios!$O$3,Base_Cenarios!Q52)*(_xlfn.IFS($B$4=Base_Cenarios!$V$5,Base_Cenarios!X$5,$B$4=Base_Cenarios!$V$6,Base_Cenarios!X$6,$B$4=Base_Cenarios!$V$7,Base_Cenarios!X$7))</f>
        <v>0</v>
      </c>
      <c r="T13" s="26" cm="1">
        <f t="array" ref="T13">_xlfn.IFS($B$3=Base_Cenarios!$A$3,Base_Cenarios!D52,$B$3=Base_Cenarios!$H$3,Base_Cenarios!K52,$B$3=Base_Cenarios!$O$3,Base_Cenarios!R52)*(_xlfn.IFS($B$4=Base_Cenarios!$V$5,Base_Cenarios!Y$5,$B$4=Base_Cenarios!$V$6,Base_Cenarios!Y$6,$B$4=Base_Cenarios!$V$7,Base_Cenarios!Y$7))</f>
        <v>0</v>
      </c>
      <c r="U13" s="26" cm="1">
        <f t="array" ref="U13">_xlfn.IFS($B$3=Base_Cenarios!$A$3,Base_Cenarios!E52,$B$3=Base_Cenarios!$H$3,Base_Cenarios!L52,$B$3=Base_Cenarios!$O$3,Base_Cenarios!S52)*(_xlfn.IFS($B$4=Base_Cenarios!$V$5,Base_Cenarios!Z$5,$B$4=Base_Cenarios!$V$6,Base_Cenarios!Z$6,$B$4=Base_Cenarios!$V$7,Base_Cenarios!Z$7))</f>
        <v>0</v>
      </c>
    </row>
    <row r="14" spans="1:21">
      <c r="A14" s="28" t="s">
        <v>16</v>
      </c>
      <c r="B14" s="26" cm="1">
        <f t="array" ref="B14">_xlfn.IFS($B$3=Base_Cenarios!$A$3,Base_Cenarios!B13,$B$3=Base_Cenarios!$H$3,Base_Cenarios!I13,$B$3=Base_Cenarios!$O$3,Base_Cenarios!P13)*(_xlfn.IFS($B$4=Base_Cenarios!$V$5,Base_Cenarios!W$5,$B$4=Base_Cenarios!$V$6,Base_Cenarios!W$6,$B$4=Base_Cenarios!$V$7,Base_Cenarios!W$7))</f>
        <v>0</v>
      </c>
      <c r="C14" s="26" cm="1">
        <f t="array" ref="C14">_xlfn.IFS($B$3=Base_Cenarios!$A$3,Base_Cenarios!C13,$B$3=Base_Cenarios!$H$3,Base_Cenarios!J13,$B$3=Base_Cenarios!$O$3,Base_Cenarios!Q13)*(_xlfn.IFS($B$4=Base_Cenarios!$V$5,Base_Cenarios!X$5,$B$4=Base_Cenarios!$V$6,Base_Cenarios!X$6,$B$4=Base_Cenarios!$V$7,Base_Cenarios!X$7))</f>
        <v>0</v>
      </c>
      <c r="D14" s="26" cm="1">
        <f t="array" ref="D14">_xlfn.IFS($B$3=Base_Cenarios!$A$3,Base_Cenarios!D13,$B$3=Base_Cenarios!$H$3,Base_Cenarios!K13,$B$3=Base_Cenarios!$O$3,Base_Cenarios!R13)*(_xlfn.IFS($B$4=Base_Cenarios!$V$5,Base_Cenarios!Y$5,$B$4=Base_Cenarios!$V$6,Base_Cenarios!Y$6,$B$4=Base_Cenarios!$V$7,Base_Cenarios!Y$7))</f>
        <v>0</v>
      </c>
      <c r="E14" s="26" cm="1">
        <f t="array" ref="E14">_xlfn.IFS($B$3=Base_Cenarios!$A$3,Base_Cenarios!E13,$B$3=Base_Cenarios!$H$3,Base_Cenarios!L13,$B$3=Base_Cenarios!$O$3,Base_Cenarios!S13)*(_xlfn.IFS($B$4=Base_Cenarios!$V$5,Base_Cenarios!Z$5,$B$4=Base_Cenarios!$V$6,Base_Cenarios!Z$6,$B$4=Base_Cenarios!$V$7,Base_Cenarios!Z$7))</f>
        <v>0</v>
      </c>
      <c r="F14" s="26" cm="1">
        <f t="array" ref="F14">_xlfn.IFS($B$3=Base_Cenarios!$A$3,Base_Cenarios!B23,$B$3=Base_Cenarios!$H$3,Base_Cenarios!I23,$B$3=Base_Cenarios!$O$3,Base_Cenarios!P23)*(_xlfn.IFS($B$4=Base_Cenarios!$V$5,Base_Cenarios!W$5,$B$4=Base_Cenarios!$V$6,Base_Cenarios!W$6,$B$4=Base_Cenarios!$V$7,Base_Cenarios!W$7))</f>
        <v>0</v>
      </c>
      <c r="G14" s="26" cm="1">
        <f t="array" ref="G14">_xlfn.IFS($B$3=Base_Cenarios!$A$3,Base_Cenarios!C23,$B$3=Base_Cenarios!$H$3,Base_Cenarios!J23,$B$3=Base_Cenarios!$O$3,Base_Cenarios!Q23)*(_xlfn.IFS($B$4=Base_Cenarios!$V$5,Base_Cenarios!X$5,$B$4=Base_Cenarios!$V$6,Base_Cenarios!X$6,$B$4=Base_Cenarios!$V$7,Base_Cenarios!X$7))</f>
        <v>0</v>
      </c>
      <c r="H14" s="26" cm="1">
        <f t="array" ref="H14">_xlfn.IFS($B$3=Base_Cenarios!$A$3,Base_Cenarios!D23,$B$3=Base_Cenarios!$H$3,Base_Cenarios!K23,$B$3=Base_Cenarios!$O$3,Base_Cenarios!R23)*(_xlfn.IFS($B$4=Base_Cenarios!$V$5,Base_Cenarios!Y$5,$B$4=Base_Cenarios!$V$6,Base_Cenarios!Y$6,$B$4=Base_Cenarios!$V$7,Base_Cenarios!Y$7))</f>
        <v>0</v>
      </c>
      <c r="I14" s="26" cm="1">
        <f t="array" ref="I14">_xlfn.IFS($B$3=Base_Cenarios!$A$3,Base_Cenarios!E23,$B$3=Base_Cenarios!$H$3,Base_Cenarios!L23,$B$3=Base_Cenarios!$O$3,Base_Cenarios!S23)*(_xlfn.IFS($B$4=Base_Cenarios!$V$5,Base_Cenarios!Z$5,$B$4=Base_Cenarios!$V$6,Base_Cenarios!Z$6,$B$4=Base_Cenarios!$V$7,Base_Cenarios!Z$7))</f>
        <v>0</v>
      </c>
      <c r="J14" s="26" cm="1">
        <f t="array" ref="J14">_xlfn.IFS($B$3=Base_Cenarios!$A$3,Base_Cenarios!B33,$B$3=Base_Cenarios!$H$3,Base_Cenarios!I33,$B$3=Base_Cenarios!$O$3,Base_Cenarios!P33)*(_xlfn.IFS($B$4=Base_Cenarios!$V$5,Base_Cenarios!W$5,$B$4=Base_Cenarios!$V$6,Base_Cenarios!W$6,$B$4=Base_Cenarios!$V$7,Base_Cenarios!W$7))</f>
        <v>2321.958576</v>
      </c>
      <c r="K14" s="26" cm="1">
        <f t="array" ref="K14">_xlfn.IFS($B$3=Base_Cenarios!$A$3,Base_Cenarios!C33,$B$3=Base_Cenarios!$H$3,Base_Cenarios!J33,$B$3=Base_Cenarios!$O$3,Base_Cenarios!Q33)*(_xlfn.IFS($B$4=Base_Cenarios!$V$5,Base_Cenarios!X$5,$B$4=Base_Cenarios!$V$6,Base_Cenarios!X$6,$B$4=Base_Cenarios!$V$7,Base_Cenarios!X$7))</f>
        <v>2676.9346638078691</v>
      </c>
      <c r="L14" s="26" cm="1">
        <f t="array" ref="L14">_xlfn.IFS($B$3=Base_Cenarios!$A$3,Base_Cenarios!D33,$B$3=Base_Cenarios!$H$3,Base_Cenarios!K33,$B$3=Base_Cenarios!$O$3,Base_Cenarios!R33)*(_xlfn.IFS($B$4=Base_Cenarios!$V$5,Base_Cenarios!Y$5,$B$4=Base_Cenarios!$V$6,Base_Cenarios!Y$6,$B$4=Base_Cenarios!$V$7,Base_Cenarios!Y$7))</f>
        <v>3007.1464620648094</v>
      </c>
      <c r="M14" s="26" cm="1">
        <f t="array" ref="M14">_xlfn.IFS($B$3=Base_Cenarios!$A$3,Base_Cenarios!E33,$B$3=Base_Cenarios!$H$3,Base_Cenarios!L33,$B$3=Base_Cenarios!$O$3,Base_Cenarios!S33)*(_xlfn.IFS($B$4=Base_Cenarios!$V$5,Base_Cenarios!Z$5,$B$4=Base_Cenarios!$V$6,Base_Cenarios!Z$6,$B$4=Base_Cenarios!$V$7,Base_Cenarios!Z$7))</f>
        <v>3466.764651142842</v>
      </c>
      <c r="N14" s="38" cm="1">
        <f t="array" ref="N14">_xlfn.IFS($B$3=Base_Cenarios!$A$3,Base_Cenarios!B43,$B$3=Base_Cenarios!$H$3,Base_Cenarios!I43,$B$3=Base_Cenarios!$O$3,Base_Cenarios!P43)*(_xlfn.IFS($B$4=Base_Cenarios!$V$5,Base_Cenarios!W$5,$B$4=Base_Cenarios!$V$6,Base_Cenarios!W$6,$B$4=Base_Cenarios!$V$7,Base_Cenarios!W$7))</f>
        <v>0</v>
      </c>
      <c r="O14" s="38" cm="1">
        <f t="array" ref="O14">_xlfn.IFS($B$3=Base_Cenarios!$A$3,Base_Cenarios!C43,$B$3=Base_Cenarios!$H$3,Base_Cenarios!J43,$B$3=Base_Cenarios!$O$3,Base_Cenarios!Q43)*(_xlfn.IFS($B$4=Base_Cenarios!$V$5,Base_Cenarios!X$5,$B$4=Base_Cenarios!$V$6,Base_Cenarios!X$6,$B$4=Base_Cenarios!$V$7,Base_Cenarios!X$7))</f>
        <v>0</v>
      </c>
      <c r="P14" s="38" cm="1">
        <f t="array" ref="P14">_xlfn.IFS($B$3=Base_Cenarios!$A$3,Base_Cenarios!D43,$B$3=Base_Cenarios!$H$3,Base_Cenarios!K43,$B$3=Base_Cenarios!$O$3,Base_Cenarios!R43)*(_xlfn.IFS($B$4=Base_Cenarios!$V$5,Base_Cenarios!Y$5,$B$4=Base_Cenarios!$V$6,Base_Cenarios!Y$6,$B$4=Base_Cenarios!$V$7,Base_Cenarios!Y$7))</f>
        <v>0</v>
      </c>
      <c r="Q14" s="38" cm="1">
        <f t="array" ref="Q14">_xlfn.IFS($B$3=Base_Cenarios!$A$3,Base_Cenarios!E43,$B$3=Base_Cenarios!$H$3,Base_Cenarios!L43,$B$3=Base_Cenarios!$O$3,Base_Cenarios!S43)*(_xlfn.IFS($B$4=Base_Cenarios!$V$5,Base_Cenarios!Z$5,$B$4=Base_Cenarios!$V$6,Base_Cenarios!Z$6,$B$4=Base_Cenarios!$V$7,Base_Cenarios!Z$7))</f>
        <v>0</v>
      </c>
      <c r="R14" s="26" cm="1">
        <f t="array" ref="R14">_xlfn.IFS($B$3=Base_Cenarios!$A$3,Base_Cenarios!B53,$B$3=Base_Cenarios!$H$3,Base_Cenarios!I53,$B$3=Base_Cenarios!$O$3,Base_Cenarios!P53)*(_xlfn.IFS($B$4=Base_Cenarios!$V$5,Base_Cenarios!W$5,$B$4=Base_Cenarios!$V$6,Base_Cenarios!W$6,$B$4=Base_Cenarios!$V$7,Base_Cenarios!W$7))</f>
        <v>0</v>
      </c>
      <c r="S14" s="26" cm="1">
        <f t="array" ref="S14">_xlfn.IFS($B$3=Base_Cenarios!$A$3,Base_Cenarios!C53,$B$3=Base_Cenarios!$H$3,Base_Cenarios!J53,$B$3=Base_Cenarios!$O$3,Base_Cenarios!Q53)*(_xlfn.IFS($B$4=Base_Cenarios!$V$5,Base_Cenarios!X$5,$B$4=Base_Cenarios!$V$6,Base_Cenarios!X$6,$B$4=Base_Cenarios!$V$7,Base_Cenarios!X$7))</f>
        <v>0</v>
      </c>
      <c r="T14" s="26" cm="1">
        <f t="array" ref="T14">_xlfn.IFS($B$3=Base_Cenarios!$A$3,Base_Cenarios!D53,$B$3=Base_Cenarios!$H$3,Base_Cenarios!K53,$B$3=Base_Cenarios!$O$3,Base_Cenarios!R53)*(_xlfn.IFS($B$4=Base_Cenarios!$V$5,Base_Cenarios!Y$5,$B$4=Base_Cenarios!$V$6,Base_Cenarios!Y$6,$B$4=Base_Cenarios!$V$7,Base_Cenarios!Y$7))</f>
        <v>0</v>
      </c>
      <c r="U14" s="26" cm="1">
        <f t="array" ref="U14">_xlfn.IFS($B$3=Base_Cenarios!$A$3,Base_Cenarios!E53,$B$3=Base_Cenarios!$H$3,Base_Cenarios!L53,$B$3=Base_Cenarios!$O$3,Base_Cenarios!S53)*(_xlfn.IFS($B$4=Base_Cenarios!$V$5,Base_Cenarios!Z$5,$B$4=Base_Cenarios!$V$6,Base_Cenarios!Z$6,$B$4=Base_Cenarios!$V$7,Base_Cenarios!Z$7))</f>
        <v>0</v>
      </c>
    </row>
    <row r="15" spans="1:21">
      <c r="A15" s="27" t="s">
        <v>17</v>
      </c>
      <c r="B15" s="29">
        <f>SUM(B9:B14)</f>
        <v>2280019.1464645001</v>
      </c>
      <c r="C15" s="29">
        <f t="shared" ref="C15:U15" si="0">SUM(C9:C14)</f>
        <v>2595297.844669647</v>
      </c>
      <c r="D15" s="29">
        <f t="shared" si="0"/>
        <v>2894769.8149150866</v>
      </c>
      <c r="E15" s="29">
        <f t="shared" si="0"/>
        <v>3060160.4608730562</v>
      </c>
      <c r="F15" s="29">
        <f t="shared" si="0"/>
        <v>0</v>
      </c>
      <c r="G15" s="29">
        <f t="shared" si="0"/>
        <v>0</v>
      </c>
      <c r="H15" s="29">
        <f t="shared" si="0"/>
        <v>0</v>
      </c>
      <c r="I15" s="29">
        <f t="shared" si="0"/>
        <v>0</v>
      </c>
      <c r="J15" s="29">
        <f t="shared" si="0"/>
        <v>871078.40219593677</v>
      </c>
      <c r="K15" s="29">
        <f t="shared" si="0"/>
        <v>985040.05920796306</v>
      </c>
      <c r="L15" s="29">
        <f t="shared" si="0"/>
        <v>1101314.2659790381</v>
      </c>
      <c r="M15" s="29">
        <f t="shared" si="0"/>
        <v>1317081.0349773448</v>
      </c>
      <c r="N15" s="30">
        <f t="shared" si="0"/>
        <v>0</v>
      </c>
      <c r="O15" s="29">
        <f t="shared" si="0"/>
        <v>0</v>
      </c>
      <c r="P15" s="29">
        <f t="shared" si="0"/>
        <v>0</v>
      </c>
      <c r="Q15" s="29">
        <f t="shared" si="0"/>
        <v>0</v>
      </c>
      <c r="R15" s="29">
        <f t="shared" si="0"/>
        <v>3922551.3702399991</v>
      </c>
      <c r="S15" s="29">
        <f t="shared" si="0"/>
        <v>3776762.9785972177</v>
      </c>
      <c r="T15" s="29">
        <f t="shared" si="0"/>
        <v>3177340.0414556926</v>
      </c>
      <c r="U15" s="29">
        <f t="shared" si="0"/>
        <v>2579960.0230418923</v>
      </c>
    </row>
    <row r="17" spans="1:21">
      <c r="A17" s="168" t="s">
        <v>95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</row>
    <row r="18" spans="1:21" s="3" customFormat="1">
      <c r="A18" s="248" t="s">
        <v>40</v>
      </c>
      <c r="B18" s="151" t="s">
        <v>37</v>
      </c>
      <c r="C18" s="152"/>
      <c r="D18" s="152"/>
      <c r="E18" s="152"/>
      <c r="F18" s="153" t="s">
        <v>38</v>
      </c>
      <c r="G18" s="153"/>
      <c r="H18" s="153"/>
      <c r="I18" s="153"/>
      <c r="J18" s="154" t="s">
        <v>3</v>
      </c>
      <c r="K18" s="154"/>
      <c r="L18" s="154"/>
      <c r="M18" s="154"/>
      <c r="N18" s="155" t="s">
        <v>4</v>
      </c>
      <c r="O18" s="155"/>
      <c r="P18" s="155"/>
      <c r="Q18" s="155"/>
      <c r="R18" s="156" t="s">
        <v>39</v>
      </c>
      <c r="S18" s="156"/>
      <c r="T18" s="156"/>
      <c r="U18" s="156"/>
    </row>
    <row r="19" spans="1:21">
      <c r="A19" s="248"/>
      <c r="B19" s="51">
        <v>2023</v>
      </c>
      <c r="C19" s="25">
        <v>2028</v>
      </c>
      <c r="D19" s="25">
        <v>2033</v>
      </c>
      <c r="E19" s="25">
        <v>2043</v>
      </c>
      <c r="F19" s="46">
        <v>2023</v>
      </c>
      <c r="G19" s="46">
        <v>2028</v>
      </c>
      <c r="H19" s="46">
        <v>2033</v>
      </c>
      <c r="I19" s="46">
        <v>2043</v>
      </c>
      <c r="J19" s="47">
        <v>2023</v>
      </c>
      <c r="K19" s="47">
        <v>2028</v>
      </c>
      <c r="L19" s="47">
        <v>2033</v>
      </c>
      <c r="M19" s="47">
        <v>2043</v>
      </c>
      <c r="N19" s="48">
        <v>2023</v>
      </c>
      <c r="O19" s="48">
        <v>2028</v>
      </c>
      <c r="P19" s="48">
        <v>2033</v>
      </c>
      <c r="Q19" s="48">
        <v>2043</v>
      </c>
      <c r="R19" s="49">
        <v>2023</v>
      </c>
      <c r="S19" s="49">
        <v>2028</v>
      </c>
      <c r="T19" s="49">
        <v>2033</v>
      </c>
      <c r="U19" s="49">
        <v>2043</v>
      </c>
    </row>
    <row r="20" spans="1:21">
      <c r="A20" s="52" t="s">
        <v>11</v>
      </c>
      <c r="B20" s="66">
        <f>IF(Renda_Futura!B6&gt;0,B9/Renda_Futura!B6,0)</f>
        <v>0</v>
      </c>
      <c r="C20" s="66">
        <f>IF(Renda_Futura!C6&gt;0,C9/Renda_Futura!C6,0)</f>
        <v>0</v>
      </c>
      <c r="D20" s="66">
        <f>IF(Renda_Futura!D6&gt;0,D9/Renda_Futura!D6,0)</f>
        <v>0</v>
      </c>
      <c r="E20" s="66">
        <f>IF(Renda_Futura!E6&gt;0,E9/Renda_Futura!E6,0)</f>
        <v>0</v>
      </c>
      <c r="F20" s="66">
        <f>IF(Renda_Futura!F6&gt;0,F9/Renda_Futura!F6,0)</f>
        <v>0</v>
      </c>
      <c r="G20" s="66">
        <f>IF(Renda_Futura!G6&gt;0,G9/Renda_Futura!G6,0)</f>
        <v>0</v>
      </c>
      <c r="H20" s="66">
        <f>IF(Renda_Futura!H6&gt;0,H9/Renda_Futura!H6,0)</f>
        <v>0</v>
      </c>
      <c r="I20" s="66">
        <f>IF(Renda_Futura!I6&gt;0,I9/Renda_Futura!I6,0)</f>
        <v>0</v>
      </c>
      <c r="J20" s="66">
        <f>IF(Renda_Futura!J6&gt;0,J9/Renda_Futura!J6,0)</f>
        <v>0</v>
      </c>
      <c r="K20" s="66">
        <f>IF(Renda_Futura!K6&gt;0,K9/Renda_Futura!K6,0)</f>
        <v>0</v>
      </c>
      <c r="L20" s="66">
        <f>IF(Renda_Futura!L6&gt;0,L9/Renda_Futura!L6,0)</f>
        <v>0</v>
      </c>
      <c r="M20" s="66">
        <f>IF(Renda_Futura!M6&gt;0,M9/Renda_Futura!M6,0)</f>
        <v>0</v>
      </c>
      <c r="N20" s="66">
        <f>IF(Renda_Futura!N6&gt;0,N9/Renda_Futura!N6,0)</f>
        <v>0</v>
      </c>
      <c r="O20" s="66">
        <f>IF(Renda_Futura!O6&gt;0,O9/Renda_Futura!O6,0)</f>
        <v>0</v>
      </c>
      <c r="P20" s="66">
        <f>IF(Renda_Futura!P6&gt;0,P9/Renda_Futura!P6,0)</f>
        <v>0</v>
      </c>
      <c r="Q20" s="66">
        <f>IF(Renda_Futura!Q6&gt;0,Q9/Renda_Futura!Q6,0)</f>
        <v>0</v>
      </c>
      <c r="R20" s="66">
        <f>IF(Renda_Futura!R6&gt;0,R9/Renda_Futura!R6,0)</f>
        <v>0</v>
      </c>
      <c r="S20" s="66">
        <f>IF(Renda_Futura!S6&gt;0,S9/Renda_Futura!S6,0)</f>
        <v>0</v>
      </c>
      <c r="T20" s="66">
        <f>IF(Renda_Futura!T6&gt;0,T9/Renda_Futura!T6,0)</f>
        <v>0</v>
      </c>
      <c r="U20" s="66">
        <f>IF(Renda_Futura!U6&gt;0,U9/Renda_Futura!U6,0)</f>
        <v>0</v>
      </c>
    </row>
    <row r="21" spans="1:21">
      <c r="A21" s="23" t="s">
        <v>12</v>
      </c>
      <c r="B21" s="66">
        <f>IF(Renda_Futura!B7&gt;0,B10/Renda_Futura!B7,0)</f>
        <v>0</v>
      </c>
      <c r="C21" s="66">
        <f>IF(Renda_Futura!C7&gt;0,C10/Renda_Futura!C7,0)</f>
        <v>0</v>
      </c>
      <c r="D21" s="66">
        <f>IF(Renda_Futura!D7&gt;0,D10/Renda_Futura!D7,0)</f>
        <v>0</v>
      </c>
      <c r="E21" s="66">
        <f>IF(Renda_Futura!E7&gt;0,E10/Renda_Futura!E7,0)</f>
        <v>0</v>
      </c>
      <c r="F21" s="66">
        <f>IF(Renda_Futura!F7&gt;0,F10/Renda_Futura!F7,0)</f>
        <v>0</v>
      </c>
      <c r="G21" s="66">
        <f>IF(Renda_Futura!G7&gt;0,G10/Renda_Futura!G7,0)</f>
        <v>0</v>
      </c>
      <c r="H21" s="66">
        <f>IF(Renda_Futura!H7&gt;0,H10/Renda_Futura!H7,0)</f>
        <v>0</v>
      </c>
      <c r="I21" s="66">
        <f>IF(Renda_Futura!I7&gt;0,I10/Renda_Futura!I7,0)</f>
        <v>0</v>
      </c>
      <c r="J21" s="66">
        <f>IF(Renda_Futura!J7&gt;0,J10/Renda_Futura!J7,0)</f>
        <v>0</v>
      </c>
      <c r="K21" s="66">
        <f>IF(Renda_Futura!K7&gt;0,K10/Renda_Futura!K7,0)</f>
        <v>0</v>
      </c>
      <c r="L21" s="66">
        <f>IF(Renda_Futura!L7&gt;0,L10/Renda_Futura!L7,0)</f>
        <v>0</v>
      </c>
      <c r="M21" s="66">
        <f>IF(Renda_Futura!M7&gt;0,M10/Renda_Futura!M7,0)</f>
        <v>0</v>
      </c>
      <c r="N21" s="66">
        <f>IF(Renda_Futura!N7&gt;0,N10/Renda_Futura!N7,0)</f>
        <v>0</v>
      </c>
      <c r="O21" s="66">
        <f>IF(Renda_Futura!O7&gt;0,O10/Renda_Futura!O7,0)</f>
        <v>0</v>
      </c>
      <c r="P21" s="66">
        <f>IF(Renda_Futura!P7&gt;0,P10/Renda_Futura!P7,0)</f>
        <v>0</v>
      </c>
      <c r="Q21" s="66">
        <f>IF(Renda_Futura!Q7&gt;0,Q10/Renda_Futura!Q7,0)</f>
        <v>0</v>
      </c>
      <c r="R21" s="66">
        <f>IF(Renda_Futura!R7&gt;0,R10/Renda_Futura!R7,0)</f>
        <v>0</v>
      </c>
      <c r="S21" s="66">
        <f>IF(Renda_Futura!S7&gt;0,S10/Renda_Futura!S7,0)</f>
        <v>0</v>
      </c>
      <c r="T21" s="66">
        <f>IF(Renda_Futura!T7&gt;0,T10/Renda_Futura!T7,0)</f>
        <v>0</v>
      </c>
      <c r="U21" s="66">
        <f>IF(Renda_Futura!U7&gt;0,U10/Renda_Futura!U7,0)</f>
        <v>0</v>
      </c>
    </row>
    <row r="22" spans="1:21">
      <c r="A22" s="23" t="s">
        <v>13</v>
      </c>
      <c r="B22" s="66">
        <f>IF(Renda_Futura!B8&gt;0,B11/Renda_Futura!B8,0)</f>
        <v>0</v>
      </c>
      <c r="C22" s="66">
        <f>IF(Renda_Futura!C8&gt;0,C11/Renda_Futura!C8,0)</f>
        <v>0</v>
      </c>
      <c r="D22" s="66">
        <f>IF(Renda_Futura!D8&gt;0,D11/Renda_Futura!D8,0)</f>
        <v>0</v>
      </c>
      <c r="E22" s="66">
        <f>IF(Renda_Futura!E8&gt;0,E11/Renda_Futura!E8,0)</f>
        <v>0</v>
      </c>
      <c r="F22" s="66">
        <f>IF(Renda_Futura!F8&gt;0,F11/Renda_Futura!F8,0)</f>
        <v>0</v>
      </c>
      <c r="G22" s="66">
        <f>IF(Renda_Futura!G8&gt;0,G11/Renda_Futura!G8,0)</f>
        <v>0</v>
      </c>
      <c r="H22" s="66">
        <f>IF(Renda_Futura!H8&gt;0,H11/Renda_Futura!H8,0)</f>
        <v>0</v>
      </c>
      <c r="I22" s="66">
        <f>IF(Renda_Futura!I8&gt;0,I11/Renda_Futura!I8,0)</f>
        <v>0</v>
      </c>
      <c r="J22" s="66">
        <f>IF(Renda_Futura!J8&gt;0,J11/Renda_Futura!J8,0)</f>
        <v>0</v>
      </c>
      <c r="K22" s="66">
        <f>IF(Renda_Futura!K8&gt;0,K11/Renda_Futura!K8,0)</f>
        <v>0</v>
      </c>
      <c r="L22" s="66">
        <f>IF(Renda_Futura!L8&gt;0,L11/Renda_Futura!L8,0)</f>
        <v>0</v>
      </c>
      <c r="M22" s="66">
        <f>IF(Renda_Futura!M8&gt;0,M11/Renda_Futura!M8,0)</f>
        <v>0</v>
      </c>
      <c r="N22" s="66">
        <f>IF(Renda_Futura!N8&gt;0,N11/Renda_Futura!N8,0)</f>
        <v>0</v>
      </c>
      <c r="O22" s="66">
        <f>IF(Renda_Futura!O8&gt;0,O11/Renda_Futura!O8,0)</f>
        <v>0</v>
      </c>
      <c r="P22" s="66">
        <f>IF(Renda_Futura!P8&gt;0,P11/Renda_Futura!P8,0)</f>
        <v>0</v>
      </c>
      <c r="Q22" s="66">
        <f>IF(Renda_Futura!Q8&gt;0,Q11/Renda_Futura!Q8,0)</f>
        <v>0</v>
      </c>
      <c r="R22" s="66">
        <f>IF(Renda_Futura!R8&gt;0,R11/Renda_Futura!R8,0)</f>
        <v>0</v>
      </c>
      <c r="S22" s="66">
        <f>IF(Renda_Futura!S8&gt;0,S11/Renda_Futura!S8,0)</f>
        <v>0</v>
      </c>
      <c r="T22" s="66">
        <f>IF(Renda_Futura!T8&gt;0,T11/Renda_Futura!T8,0)</f>
        <v>0</v>
      </c>
      <c r="U22" s="66">
        <f>IF(Renda_Futura!U8&gt;0,U11/Renda_Futura!U8,0)</f>
        <v>0</v>
      </c>
    </row>
    <row r="23" spans="1:21">
      <c r="A23" s="23" t="s">
        <v>14</v>
      </c>
      <c r="B23" s="66">
        <f>IF(Renda_Futura!B9&gt;0,B12/Renda_Futura!B9,0)</f>
        <v>2.6822586960137063E-2</v>
      </c>
      <c r="C23" s="66">
        <f>IF(Renda_Futura!C9&gt;0,C12/Renda_Futura!C9,0)</f>
        <v>2.4168867433709416E-2</v>
      </c>
      <c r="D23" s="66">
        <f>IF(Renda_Futura!D9&gt;0,D12/Renda_Futura!D9,0)</f>
        <v>2.166383875070824E-2</v>
      </c>
      <c r="E23" s="66">
        <f>IF(Renda_Futura!E9&gt;0,E12/Renda_Futura!E9,0)</f>
        <v>1.7768582592937367E-2</v>
      </c>
      <c r="F23" s="66">
        <f>IF(Renda_Futura!F9&gt;0,F12/Renda_Futura!F9,0)</f>
        <v>0</v>
      </c>
      <c r="G23" s="66">
        <f>IF(Renda_Futura!G9&gt;0,G12/Renda_Futura!G9,0)</f>
        <v>0</v>
      </c>
      <c r="H23" s="66">
        <f>IF(Renda_Futura!H9&gt;0,H12/Renda_Futura!H9,0)</f>
        <v>0</v>
      </c>
      <c r="I23" s="66">
        <f>IF(Renda_Futura!I9&gt;0,I12/Renda_Futura!I9,0)</f>
        <v>0</v>
      </c>
      <c r="J23" s="66">
        <f>IF(Renda_Futura!J9&gt;0,J12/Renda_Futura!J9,0)</f>
        <v>1.417371820408195E-4</v>
      </c>
      <c r="K23" s="66">
        <f>IF(Renda_Futura!K9&gt;0,K12/Renda_Futura!K9,0)</f>
        <v>1.3042649342547753E-4</v>
      </c>
      <c r="L23" s="66">
        <f>IF(Renda_Futura!L9&gt;0,L12/Renda_Futura!L9,0)</f>
        <v>1.1866580138377063E-4</v>
      </c>
      <c r="M23" s="66">
        <f>IF(Renda_Futura!M9&gt;0,M12/Renda_Futura!M9,0)</f>
        <v>1.0739366421443421E-4</v>
      </c>
      <c r="N23" s="66">
        <f>IF(Renda_Futura!N9&gt;0,N12/Renda_Futura!N9,0)</f>
        <v>0</v>
      </c>
      <c r="O23" s="66">
        <f>IF(Renda_Futura!O9&gt;0,O12/Renda_Futura!O9,0)</f>
        <v>0</v>
      </c>
      <c r="P23" s="66">
        <f>IF(Renda_Futura!P9&gt;0,P12/Renda_Futura!P9,0)</f>
        <v>0</v>
      </c>
      <c r="Q23" s="66">
        <f>IF(Renda_Futura!Q9&gt;0,Q12/Renda_Futura!Q9,0)</f>
        <v>0</v>
      </c>
      <c r="R23" s="66">
        <f>IF(Renda_Futura!R9&gt;0,R12/Renda_Futura!R9,0)</f>
        <v>1.3554251141026509E-3</v>
      </c>
      <c r="S23" s="66">
        <f>IF(Renda_Futura!S9&gt;0,S12/Renda_Futura!S9,0)</f>
        <v>1.0620247304040573E-3</v>
      </c>
      <c r="T23" s="66">
        <f>IF(Renda_Futura!T9&gt;0,T12/Renda_Futura!T9,0)</f>
        <v>7.2708737990983348E-4</v>
      </c>
      <c r="U23" s="66">
        <f>IF(Renda_Futura!U9&gt;0,U12/Renda_Futura!U9,0)</f>
        <v>4.4672978822066618E-4</v>
      </c>
    </row>
    <row r="24" spans="1:21">
      <c r="A24" s="23" t="s">
        <v>15</v>
      </c>
      <c r="B24" s="66">
        <f>IF(Renda_Futura!B10&gt;0,B13/Renda_Futura!B10,0)</f>
        <v>0</v>
      </c>
      <c r="C24" s="66">
        <f>IF(Renda_Futura!C10&gt;0,C13/Renda_Futura!C10,0)</f>
        <v>0</v>
      </c>
      <c r="D24" s="66">
        <f>IF(Renda_Futura!D10&gt;0,D13/Renda_Futura!D10,0)</f>
        <v>0</v>
      </c>
      <c r="E24" s="66">
        <f>IF(Renda_Futura!E10&gt;0,E13/Renda_Futura!E10,0)</f>
        <v>0</v>
      </c>
      <c r="F24" s="66">
        <f>IF(Renda_Futura!F10&gt;0,F13/Renda_Futura!F10,0)</f>
        <v>0</v>
      </c>
      <c r="G24" s="66">
        <f>IF(Renda_Futura!G10&gt;0,G13/Renda_Futura!G10,0)</f>
        <v>0</v>
      </c>
      <c r="H24" s="66">
        <f>IF(Renda_Futura!H10&gt;0,H13/Renda_Futura!H10,0)</f>
        <v>0</v>
      </c>
      <c r="I24" s="66">
        <f>IF(Renda_Futura!I10&gt;0,I13/Renda_Futura!I10,0)</f>
        <v>0</v>
      </c>
      <c r="J24" s="66">
        <f>IF(Renda_Futura!J10&gt;0,J13/Renda_Futura!J10,0)</f>
        <v>0</v>
      </c>
      <c r="K24" s="66">
        <f>IF(Renda_Futura!K10&gt;0,K13/Renda_Futura!K10,0)</f>
        <v>0</v>
      </c>
      <c r="L24" s="66">
        <f>IF(Renda_Futura!L10&gt;0,L13/Renda_Futura!L10,0)</f>
        <v>0</v>
      </c>
      <c r="M24" s="66">
        <f>IF(Renda_Futura!M10&gt;0,M13/Renda_Futura!M10,0)</f>
        <v>0</v>
      </c>
      <c r="N24" s="66">
        <f>IF(Renda_Futura!N10&gt;0,N13/Renda_Futura!N10,0)</f>
        <v>0</v>
      </c>
      <c r="O24" s="66">
        <f>IF(Renda_Futura!O10&gt;0,O13/Renda_Futura!O10,0)</f>
        <v>0</v>
      </c>
      <c r="P24" s="66">
        <f>IF(Renda_Futura!P10&gt;0,P13/Renda_Futura!P10,0)</f>
        <v>0</v>
      </c>
      <c r="Q24" s="66">
        <f>IF(Renda_Futura!Q10&gt;0,Q13/Renda_Futura!Q10,0)</f>
        <v>0</v>
      </c>
      <c r="R24" s="66">
        <f>IF(Renda_Futura!R10&gt;0,R13/Renda_Futura!R10,0)</f>
        <v>0</v>
      </c>
      <c r="S24" s="66">
        <f>IF(Renda_Futura!S10&gt;0,S13/Renda_Futura!S10,0)</f>
        <v>0</v>
      </c>
      <c r="T24" s="66">
        <f>IF(Renda_Futura!T10&gt;0,T13/Renda_Futura!T10,0)</f>
        <v>0</v>
      </c>
      <c r="U24" s="66">
        <f>IF(Renda_Futura!U10&gt;0,U13/Renda_Futura!U10,0)</f>
        <v>0</v>
      </c>
    </row>
    <row r="25" spans="1:21">
      <c r="A25" s="28" t="s">
        <v>16</v>
      </c>
      <c r="B25" s="66">
        <f>IF(Renda_Futura!B11&gt;0,B14/Renda_Futura!B11,0)</f>
        <v>0</v>
      </c>
      <c r="C25" s="66">
        <f>IF(Renda_Futura!C11&gt;0,C14/Renda_Futura!C11,0)</f>
        <v>0</v>
      </c>
      <c r="D25" s="66">
        <f>IF(Renda_Futura!D11&gt;0,D14/Renda_Futura!D11,0)</f>
        <v>0</v>
      </c>
      <c r="E25" s="66">
        <f>IF(Renda_Futura!E11&gt;0,E14/Renda_Futura!E11,0)</f>
        <v>0</v>
      </c>
      <c r="F25" s="66">
        <f>IF(Renda_Futura!F11&gt;0,F14/Renda_Futura!F11,0)</f>
        <v>0</v>
      </c>
      <c r="G25" s="66">
        <f>IF(Renda_Futura!G11&gt;0,G14/Renda_Futura!G11,0)</f>
        <v>0</v>
      </c>
      <c r="H25" s="66">
        <f>IF(Renda_Futura!H11&gt;0,H14/Renda_Futura!H11,0)</f>
        <v>0</v>
      </c>
      <c r="I25" s="66">
        <f>IF(Renda_Futura!I11&gt;0,I14/Renda_Futura!I11,0)</f>
        <v>0</v>
      </c>
      <c r="J25" s="66">
        <f>IF(Renda_Futura!J11&gt;0,J14/Renda_Futura!J11,0)</f>
        <v>4.9249490909678464E-7</v>
      </c>
      <c r="K25" s="66">
        <f>IF(Renda_Futura!K11&gt;0,K14/Renda_Futura!K11,0)</f>
        <v>4.6205434719655683E-7</v>
      </c>
      <c r="L25" s="66">
        <f>IF(Renda_Futura!L11&gt;0,L14/Renda_Futura!L11,0)</f>
        <v>4.223941367820799E-7</v>
      </c>
      <c r="M25" s="66">
        <f>IF(Renda_Futura!M11&gt;0,M14/Renda_Futura!M11,0)</f>
        <v>3.6846537674083844E-7</v>
      </c>
      <c r="N25" s="66">
        <f>IF(Renda_Futura!N11&gt;0,N14/Renda_Futura!N11,0)</f>
        <v>0</v>
      </c>
      <c r="O25" s="66">
        <f>IF(Renda_Futura!O11&gt;0,O14/Renda_Futura!O11,0)</f>
        <v>0</v>
      </c>
      <c r="P25" s="66">
        <f>IF(Renda_Futura!P11&gt;0,P14/Renda_Futura!P11,0)</f>
        <v>0</v>
      </c>
      <c r="Q25" s="66">
        <f>IF(Renda_Futura!Q11&gt;0,Q14/Renda_Futura!Q11,0)</f>
        <v>0</v>
      </c>
      <c r="R25" s="66">
        <f>IF(Renda_Futura!R11&gt;0,R14/Renda_Futura!R11,0)</f>
        <v>0</v>
      </c>
      <c r="S25" s="66">
        <f>IF(Renda_Futura!S11&gt;0,S14/Renda_Futura!S11,0)</f>
        <v>0</v>
      </c>
      <c r="T25" s="66">
        <f>IF(Renda_Futura!T11&gt;0,T14/Renda_Futura!T11,0)</f>
        <v>0</v>
      </c>
      <c r="U25" s="66">
        <f>IF(Renda_Futura!U11&gt;0,U14/Renda_Futura!U11,0)</f>
        <v>0</v>
      </c>
    </row>
    <row r="26" spans="1:21">
      <c r="A26" s="27" t="s">
        <v>17</v>
      </c>
      <c r="B26" s="67">
        <f>IF(Renda_Futura!B12&gt;0,B15/Renda_Futura!B12,0)</f>
        <v>1.4896746347053236E-2</v>
      </c>
      <c r="C26" s="67">
        <f>IF(Renda_Futura!C12&gt;0,C15/Renda_Futura!C12,0)</f>
        <v>1.3422921815505778E-2</v>
      </c>
      <c r="D26" s="67">
        <f>IF(Renda_Futura!D12&gt;0,D15/Renda_Futura!D12,0)</f>
        <v>1.2031677304369683E-2</v>
      </c>
      <c r="E26" s="67">
        <f>IF(Renda_Futura!E12&gt;0,E15/Renda_Futura!E12,0)</f>
        <v>9.8683273252887192E-3</v>
      </c>
      <c r="F26" s="67">
        <f>IF(Renda_Futura!F12&gt;0,F15/Renda_Futura!F12,0)</f>
        <v>0</v>
      </c>
      <c r="G26" s="67">
        <f>IF(Renda_Futura!G12&gt;0,G15/Renda_Futura!G12,0)</f>
        <v>0</v>
      </c>
      <c r="H26" s="67">
        <f>IF(Renda_Futura!H12&gt;0,H15/Renda_Futura!H12,0)</f>
        <v>0</v>
      </c>
      <c r="I26" s="67">
        <f>IF(Renda_Futura!I12&gt;0,I15/Renda_Futura!I12,0)</f>
        <v>0</v>
      </c>
      <c r="J26" s="67">
        <f>IF(Renda_Futura!J12&gt;0,J15/Renda_Futura!J12,0)</f>
        <v>6.5069084680427489E-5</v>
      </c>
      <c r="K26" s="67">
        <f>IF(Renda_Futura!K12&gt;0,K15/Renda_Futura!K12,0)</f>
        <v>5.9879664111391545E-5</v>
      </c>
      <c r="L26" s="67">
        <f>IF(Renda_Futura!L12&gt;0,L15/Renda_Futura!L12,0)</f>
        <v>5.4480958434680138E-5</v>
      </c>
      <c r="M26" s="67">
        <f>IF(Renda_Futura!M12&gt;0,M15/Renda_Futura!M12,0)</f>
        <v>4.9300916811677804E-5</v>
      </c>
      <c r="N26" s="67">
        <f>IF(Renda_Futura!N12&gt;0,N15/Renda_Futura!N12,0)</f>
        <v>0</v>
      </c>
      <c r="O26" s="67">
        <f>IF(Renda_Futura!O12&gt;0,O15/Renda_Futura!O12,0)</f>
        <v>0</v>
      </c>
      <c r="P26" s="67">
        <f>IF(Renda_Futura!P12&gt;0,P15/Renda_Futura!P12,0)</f>
        <v>0</v>
      </c>
      <c r="Q26" s="67">
        <f>IF(Renda_Futura!Q12&gt;0,Q15/Renda_Futura!Q12,0)</f>
        <v>0</v>
      </c>
      <c r="R26" s="67">
        <f>IF(Renda_Futura!R12&gt;0,R15/Renda_Futura!R12,0)</f>
        <v>1.3554251141026509E-3</v>
      </c>
      <c r="S26" s="67">
        <f>IF(Renda_Futura!S12&gt;0,S15/Renda_Futura!S12,0)</f>
        <v>1.0620247304040573E-3</v>
      </c>
      <c r="T26" s="67">
        <f>IF(Renda_Futura!T12&gt;0,T15/Renda_Futura!T12,0)</f>
        <v>7.2708737990983348E-4</v>
      </c>
      <c r="U26" s="67">
        <f>IF(Renda_Futura!U12&gt;0,U15/Renda_Futura!U12,0)</f>
        <v>4.4672978822066618E-4</v>
      </c>
    </row>
    <row r="27" spans="1:21">
      <c r="A27" s="1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</sheetData>
  <mergeCells count="16">
    <mergeCell ref="A17:U17"/>
    <mergeCell ref="A18:A19"/>
    <mergeCell ref="B18:E18"/>
    <mergeCell ref="F18:I18"/>
    <mergeCell ref="J18:M18"/>
    <mergeCell ref="N18:Q18"/>
    <mergeCell ref="R18:U18"/>
    <mergeCell ref="A1:U1"/>
    <mergeCell ref="B2:N2"/>
    <mergeCell ref="A6:U6"/>
    <mergeCell ref="A7:A8"/>
    <mergeCell ref="B7:E7"/>
    <mergeCell ref="F7:I7"/>
    <mergeCell ref="J7:M7"/>
    <mergeCell ref="N7:Q7"/>
    <mergeCell ref="R7:U7"/>
  </mergeCells>
  <dataValidations count="3">
    <dataValidation showDropDown="1" showInputMessage="1" showErrorMessage="1" sqref="C4:E4" xr:uid="{F6CEF07E-7B52-46A5-9D42-9D3E9552571E}"/>
    <dataValidation type="list" allowBlank="1" showInputMessage="1" showErrorMessage="1" sqref="B3" xr:uid="{925C28CA-9F64-4407-9B12-D56434891AC4}">
      <formula1>"Situação 1,Situação 2,Situação 3"</formula1>
    </dataValidation>
    <dataValidation type="list" allowBlank="1" showInputMessage="1" showErrorMessage="1" sqref="B4" xr:uid="{20C4BA7B-CE8B-4752-B7B0-51E29D987A6B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Comece aqui</vt:lpstr>
      <vt:lpstr>Síntese</vt:lpstr>
      <vt:lpstr>Renda_Atual</vt:lpstr>
      <vt:lpstr>Renda_Futura</vt:lpstr>
      <vt:lpstr>Demandas_Atual</vt:lpstr>
      <vt:lpstr>Taxas_Demandas</vt:lpstr>
      <vt:lpstr>Base_Cenarios</vt:lpstr>
      <vt:lpstr>Cenario A.1.1</vt:lpstr>
      <vt:lpstr>Cenario A.1.2</vt:lpstr>
      <vt:lpstr>Cenario A.1.3</vt:lpstr>
      <vt:lpstr>Cenario A.2.1</vt:lpstr>
      <vt:lpstr>Cenario A.2.2</vt:lpstr>
      <vt:lpstr>Cenario A.2.3</vt:lpstr>
      <vt:lpstr>Cenario A.3.1</vt:lpstr>
      <vt:lpstr>Cenario A.3.2</vt:lpstr>
      <vt:lpstr>Cenario A.3.3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 Morita</dc:creator>
  <cp:lastModifiedBy>Usuário</cp:lastModifiedBy>
  <dcterms:created xsi:type="dcterms:W3CDTF">2024-04-23T12:17:53Z</dcterms:created>
  <dcterms:modified xsi:type="dcterms:W3CDTF">2024-08-07T02:40:50Z</dcterms:modified>
</cp:coreProperties>
</file>