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DeTrabalho" defaultThemeVersion="202300"/>
  <mc:AlternateContent xmlns:mc="http://schemas.openxmlformats.org/markup-compatibility/2006">
    <mc:Choice Requires="x15">
      <x15ac:absPath xmlns:x15ac="http://schemas.microsoft.com/office/spreadsheetml/2010/11/ac" url="C:\Users\marisa.santos\Downloads\MA2307\Anexo X_V4\"/>
    </mc:Choice>
  </mc:AlternateContent>
  <xr:revisionPtr revIDLastSave="0" documentId="13_ncr:1_{5A0224C2-E29F-4A12-A976-CEA600B1F39F}" xr6:coauthVersionLast="47" xr6:coauthVersionMax="47" xr10:uidLastSave="{00000000-0000-0000-0000-000000000000}"/>
  <bookViews>
    <workbookView xWindow="-120" yWindow="-120" windowWidth="29040" windowHeight="15720" xr2:uid="{1C38F59D-E72E-4A43-8837-E179BF993DDA}"/>
  </bookViews>
  <sheets>
    <sheet name="Calcule Seu Uso" sheetId="4" r:id="rId1"/>
    <sheet name="Planilha Auxiliar" sheetId="2" state="hidden" r:id="rId2"/>
  </sheets>
  <definedNames>
    <definedName name="_100.000">'Planilha Auxiliar'!$B$2:$C$2</definedName>
    <definedName name="_500.000">'Planilha Auxiliar'!$B$4:$C$4</definedName>
    <definedName name="Biodisco">'Planilha Auxiliar'!$I$4:$K$4</definedName>
    <definedName name="Biodisco_fosforo">'Planilha Auxiliar'!$I$4:$K$4</definedName>
    <definedName name="De100.000a500.000">'Planilha Auxiliar'!$B$3:$C$3</definedName>
    <definedName name="Filtroaeradosubmerso">'Planilha Auxiliar'!$I$5:$K$5</definedName>
    <definedName name="Filtroaeradosubmerso_fosforo">'Planilha Auxiliar'!$L$5:$N$5</definedName>
    <definedName name="Filtrobiológicopercolador">'Planilha Auxiliar'!$I$6:$K$6</definedName>
    <definedName name="Filtrobiológicopercolador_fosforo">'Planilha Auxiliar'!$L$6:$N$6</definedName>
    <definedName name="Filtrooubiodiscoescoamentosuperficial">'Planilha Auxiliar'!$I$7:$K$7</definedName>
    <definedName name="Filtrooubiodiscoescoamentosuperficial_fosforo">'Planilha Auxiliar'!$L$7:$N$7</definedName>
    <definedName name="Filtrooubiodiscofísicoquímico">'Planilha Auxiliar'!$I$8:$K$8</definedName>
    <definedName name="Filtrooubiodiscofísicoquímico_fosforo">'Planilha Auxiliar'!$L$8:$N$8</definedName>
    <definedName name="Filtrooubiodiscoremoçãobiológicadenutrientes">'Planilha Auxiliar'!$I$9:$K$9</definedName>
    <definedName name="Filtrooubiodiscoremoçãobiológicadenutrientes_fosforo">'Planilha Auxiliar'!$L$9:$N$9</definedName>
    <definedName name="Filtrooubiodiscowetlands">'Planilha Auxiliar'!$I$10:$K$10</definedName>
    <definedName name="Filtrooubiodiscowetlands_fosforo">'Planilha Auxiliar'!$L$10:$N$10</definedName>
    <definedName name="Lagoaaeradafacultativa">'Planilha Auxiliar'!$I$10:$K$10</definedName>
    <definedName name="Lagoaaeradafacultativa_fosforo">'Planilha Auxiliar'!$L$11:$N$11</definedName>
    <definedName name="Lagoaanaeróbialagoafacultativa">'Planilha Auxiliar'!$I$12:$K$12</definedName>
    <definedName name="Lagoaanaeróbialagoafacultativa_fosforo">'Planilha Auxiliar'!$L$12:$N$12</definedName>
    <definedName name="Lagoaanaeróbialagoafacultativalagoadematuração">'Planilha Auxiliar'!$I$13:$K$13</definedName>
    <definedName name="Lagoaanaeróbialagoafacultativalagoadematuração_fosforo">'Planilha Auxiliar'!$L$13:$N$13</definedName>
    <definedName name="Lagoadeestabilizaçãofísicoquímico">'Planilha Auxiliar'!$I$14:$K$14</definedName>
    <definedName name="Lagoadeestabilizaçãofísicoquímico_fosforo">'Planilha Auxiliar'!$L$14:$N$14</definedName>
    <definedName name="Lagoafacultativa">'Planilha Auxiliar'!$I$15:$K$15</definedName>
    <definedName name="Lagoafacultativa_fosforo">'Planilha Auxiliar'!$L$15:$N$15</definedName>
    <definedName name="Lodosativados">'Planilha Auxiliar'!$I$16:$K$16</definedName>
    <definedName name="Lodosativados_fosforo">'Planilha Auxiliar'!$L$16:$N$16</definedName>
    <definedName name="Lodosativadosfísicoquímico">'Planilha Auxiliar'!$I$17:$K$17</definedName>
    <definedName name="Lodosativadosfísicoquímico_fosforo">'Planilha Auxiliar'!$L$17:$N$17</definedName>
    <definedName name="Lodosativadosremoçãobiológicadenutrientes">'Planilha Auxiliar'!$I$18:$K$18</definedName>
    <definedName name="Lodosativadosremoçãobiológicadenutrientes_fosforo">'Planilha Auxiliar'!$L$18:$N$18</definedName>
    <definedName name="Outro">'Planilha Auxiliar'!$I$19:$K$19</definedName>
    <definedName name="Outro_fosforo">'Planilha Auxiliar'!$L$19:$N$19</definedName>
    <definedName name="Reatoranaeróbio">'Planilha Auxiliar'!$I$20:$K$20</definedName>
    <definedName name="Reatoranaeróbio_fosforo">'Planilha Auxiliar'!$L$20:$N$20</definedName>
    <definedName name="Reatoranaeróbioescoamentosuperficial">'Planilha Auxiliar'!$I$21:$K$21</definedName>
    <definedName name="Reatoranaeróbioescoamentosuperficial_fosforo">'Planilha Auxiliar'!$L$21:$N$21</definedName>
    <definedName name="Reatoranaeróbiofiltroaeradosubmerso">'Planilha Auxiliar'!$I$22:$K$22</definedName>
    <definedName name="Reatoranaeróbiofiltroaeradosubmerso_fosforo">'Planilha Auxiliar'!$L$22:$N$22</definedName>
    <definedName name="Reatoranaeróbiofiltroanaeróbio">'Planilha Auxiliar'!$I$23:$K$23</definedName>
    <definedName name="Reatoranaeróbiofiltroanaeróbio_fosforo">'Planilha Auxiliar'!$L$23:$N$23</definedName>
    <definedName name="Reatoranaeróbiofiltrobiológicopercolador">'Planilha Auxiliar'!$I$24:$K$24</definedName>
    <definedName name="Reatoranaeróbiofiltrobiológicopercolador_fosforo">'Planilha Auxiliar'!$L$24:$N$24</definedName>
    <definedName name="Reatoranaeróbiofísicoquímico">'Planilha Auxiliar'!$I$25:$K$25</definedName>
    <definedName name="Reatoranaeróbiofísicoquímico_fosforo">'Planilha Auxiliar'!$L$25:$N$25</definedName>
    <definedName name="Reatoranaeróbioflotação">'Planilha Auxiliar'!$I$26:$K$26</definedName>
    <definedName name="Reatoranaeróbioflotação_fosforo">'Planilha Auxiliar'!$L$26:$N$26</definedName>
    <definedName name="Reatoranaeróbiolagoadepolimento">'Planilha Auxiliar'!$I$27:$K$27</definedName>
    <definedName name="Reatoranaeróbiolagoadepolimento_fosforo">'Planilha Auxiliar'!$L$27:$N$27</definedName>
    <definedName name="Reatoranaeróbiolodosativados">'Planilha Auxiliar'!$I$28:$K$28</definedName>
    <definedName name="Reatoranaeróbiolodosativados_fosforo">'Planilha Auxiliar'!$L$28:$N$28</definedName>
    <definedName name="Reatoranaeróbiowetlands">'Planilha Auxiliar'!$I$29:$K$29</definedName>
    <definedName name="Reatoranaeróbiowetlands_fosforo">'Planilha Auxiliar'!$L$29:$N$29</definedName>
    <definedName name="Semtratamento">'Planilha Auxiliar'!$I$3:$K$3</definedName>
    <definedName name="Semtratamento_fosforo">'Planilha Auxiliar'!$L$3:$N$3</definedName>
    <definedName name="Tanqueséptico">'Planilha Auxiliar'!$I$30:$K$30</definedName>
    <definedName name="Tanqueséptico_fosforo">'Planilha Auxiliar'!$L$30:$N$30</definedName>
    <definedName name="Tanquesépticoescoamentosuperficial">'Planilha Auxiliar'!$I$31:$K$31</definedName>
    <definedName name="Tanquesépticoescoamentosuperficial_fosforo">'Planilha Auxiliar'!$L$31:$N$31</definedName>
    <definedName name="Tanquesépticofiltroanaeróbio">'Planilha Auxiliar'!$I$32:$K$32</definedName>
    <definedName name="Tanquesépticofiltroanaeróbio_fosforo">'Planilha Auxiliar'!$L$32:$N$32</definedName>
    <definedName name="Tanquesépticofiltrobiológicopercolador">'Planilha Auxiliar'!$I$33:$K$33</definedName>
    <definedName name="Tanquesépticofiltrobiológicopercolador_fosforo">'Planilha Auxiliar'!$L$33:$N$33</definedName>
    <definedName name="Tanquesépticolagoafacultativa">'Planilha Auxiliar'!$I$34:$K$34</definedName>
    <definedName name="Tanquesépticolagoafacultativa_fosforo">'Planilha Auxiliar'!$L$34:$N$34</definedName>
    <definedName name="Tanquesépticowetlands">'Planilha Auxiliar'!$I$35:$K$35</definedName>
    <definedName name="Tanquesépticowetlands_fosforo">'Planilha Auxiliar'!$L$35:$N$35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4" l="1"/>
  <c r="G13" i="4"/>
  <c r="K10" i="4" l="1"/>
  <c r="M12" i="4" s="1"/>
  <c r="A18" i="4"/>
  <c r="J13" i="4" l="1"/>
  <c r="I21" i="4"/>
  <c r="H37" i="2" l="1"/>
  <c r="G37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" i="2"/>
</calcChain>
</file>

<file path=xl/sharedStrings.xml><?xml version="1.0" encoding="utf-8"?>
<sst xmlns="http://schemas.openxmlformats.org/spreadsheetml/2006/main" count="113" uniqueCount="108">
  <si>
    <t>Isso equivale a:</t>
  </si>
  <si>
    <t>CALCULE SEU USO</t>
  </si>
  <si>
    <t>Total (m³/h)</t>
  </si>
  <si>
    <t>Lançamento</t>
  </si>
  <si>
    <t>Tipo de tratamento</t>
  </si>
  <si>
    <t>Eficiência mínima</t>
  </si>
  <si>
    <t>Eficiência máxima</t>
  </si>
  <si>
    <t>Eficiência média</t>
  </si>
  <si>
    <t>DBO (%)</t>
  </si>
  <si>
    <t>Fósforo total (%)</t>
  </si>
  <si>
    <t>Sem tratamento</t>
  </si>
  <si>
    <t>Biodisco</t>
  </si>
  <si>
    <t>Filtro aerado submerso</t>
  </si>
  <si>
    <t>Filtro biológico percolador</t>
  </si>
  <si>
    <t>Filtro ou biodisco + escoamento superficial</t>
  </si>
  <si>
    <t>Filtro ou biodisco + físico-químico</t>
  </si>
  <si>
    <t>Filtro ou biodisco + remoção biológica de nutrientes</t>
  </si>
  <si>
    <t>Filtro ou biodisco + wetlands</t>
  </si>
  <si>
    <t>Lagoa aerada facultativa</t>
  </si>
  <si>
    <t>Lagoa anaeróbia + lagoa facultativa</t>
  </si>
  <si>
    <t>Lagoa anaeróbia + lagoa facultativa + lagoa de maturação</t>
  </si>
  <si>
    <t>Lagoa de estabilização + físico-químico</t>
  </si>
  <si>
    <t>Lagoa facultativa</t>
  </si>
  <si>
    <t>Lodos ativados</t>
  </si>
  <si>
    <t>Lodos ativados + físico-químico</t>
  </si>
  <si>
    <t>Lodos ativados + remoção biológica de nutrientes</t>
  </si>
  <si>
    <t>Outro</t>
  </si>
  <si>
    <t>Reator anaeróbio</t>
  </si>
  <si>
    <t>Reator anaeróbio + escoamento superficial</t>
  </si>
  <si>
    <t>Reator anaeróbio + filtro aerado submerso</t>
  </si>
  <si>
    <t>Reator anaeróbio + filtro anaeróbio</t>
  </si>
  <si>
    <t>Reator anaeróbio + filtro biológico percolador</t>
  </si>
  <si>
    <t>Reator anaeróbio + físico-químico</t>
  </si>
  <si>
    <t>Reator anaeróbio + flotação</t>
  </si>
  <si>
    <t>Reator anaeróbio + lagoa de polimento</t>
  </si>
  <si>
    <t>Reator anaeróbio + lodos ativados</t>
  </si>
  <si>
    <t>Reator anaeróbio + wetlands</t>
  </si>
  <si>
    <t>Tanque séptico</t>
  </si>
  <si>
    <t>Tanque séptico + escoamento superficial</t>
  </si>
  <si>
    <t>Tanque séptico + filtro anaeróbio</t>
  </si>
  <si>
    <t>Tanque séptico + filtro biológico percolador</t>
  </si>
  <si>
    <t>Tanque séptico + lagoa facultativa</t>
  </si>
  <si>
    <t>Tanque séptico + wetlands</t>
  </si>
  <si>
    <t>PASSO 1</t>
  </si>
  <si>
    <t>PASSO 2</t>
  </si>
  <si>
    <t>PASSO 3</t>
  </si>
  <si>
    <t>Semtratamento</t>
  </si>
  <si>
    <t>Filtroaeradosubmerso</t>
  </si>
  <si>
    <t>Filtrobiológicopercolador</t>
  </si>
  <si>
    <t>Lagoaaeradafacultativa</t>
  </si>
  <si>
    <t>Lagoafacultativa</t>
  </si>
  <si>
    <t>Lodosativados</t>
  </si>
  <si>
    <t>Reatoranaeróbio</t>
  </si>
  <si>
    <t>Tanqueséptico</t>
  </si>
  <si>
    <t>Filtrooubiodiscoescoamentosuperficial</t>
  </si>
  <si>
    <t>Filtrooubiodiscofísicoquímico</t>
  </si>
  <si>
    <t>Filtrooubiodiscoremoçãobiológicadenutrientes</t>
  </si>
  <si>
    <t>Filtrooubiodiscowetlands</t>
  </si>
  <si>
    <t>Lagoaanaeróbialagoafacultativa</t>
  </si>
  <si>
    <t>Lagoaanaeróbialagoafacultativalagoadematuração</t>
  </si>
  <si>
    <t>Lagoadeestabilizaçãofísicoquímico</t>
  </si>
  <si>
    <t>Lodosativadosfísicoquímico</t>
  </si>
  <si>
    <t>Lodosativadosremoçãobiológicadenutrientes</t>
  </si>
  <si>
    <t>Reatoranaeróbioescoamentosuperficial</t>
  </si>
  <si>
    <t>Reatoranaeróbiofiltroaeradosubmerso</t>
  </si>
  <si>
    <t>Reatoranaeróbiofiltroanaeróbio</t>
  </si>
  <si>
    <t>Reatoranaeróbiofiltrobiológicopercolador</t>
  </si>
  <si>
    <t>Reatoranaeróbiofísicoquímico</t>
  </si>
  <si>
    <t>Reatoranaeróbioflotação</t>
  </si>
  <si>
    <t>Reatoranaeróbiolagoadepolimento</t>
  </si>
  <si>
    <t>Reatoranaeróbiolodosativados</t>
  </si>
  <si>
    <t>Reatoranaeróbiowetlands</t>
  </si>
  <si>
    <t>Tanquesépticoescoamentosuperficial</t>
  </si>
  <si>
    <t>Tanquesépticofiltroanaeróbio</t>
  </si>
  <si>
    <t>Tanquesépticofiltrobiológicopercolador</t>
  </si>
  <si>
    <t>Tanquesépticolagoafacultativa</t>
  </si>
  <si>
    <t>Tanquesépticowetlands</t>
  </si>
  <si>
    <t>tipo atual</t>
  </si>
  <si>
    <t>Caixas d'água de 1.000L em um mês!</t>
  </si>
  <si>
    <t>Qual o tipo de captação?</t>
  </si>
  <si>
    <t>Abastecimento Público</t>
  </si>
  <si>
    <t>População atendida</t>
  </si>
  <si>
    <t>&lt;100.000</t>
  </si>
  <si>
    <t>Consumo mínimo</t>
  </si>
  <si>
    <t>Consumo máximo</t>
  </si>
  <si>
    <t>&gt;500.000</t>
  </si>
  <si>
    <t>De100.000a500.000</t>
  </si>
  <si>
    <t>População Final</t>
  </si>
  <si>
    <t>O efluente final tem as seguintes características:</t>
  </si>
  <si>
    <t>mg DBO/L</t>
  </si>
  <si>
    <t>Índice de Perdas Final (%)</t>
  </si>
  <si>
    <r>
      <t xml:space="preserve">Tem lançamento de efluentes?
</t>
    </r>
    <r>
      <rPr>
        <b/>
        <i/>
        <sz val="14"/>
        <color theme="0"/>
        <rFont val="Inter"/>
      </rPr>
      <t>Selecione</t>
    </r>
  </si>
  <si>
    <r>
      <t>Realiza tratamento de efluente?</t>
    </r>
    <r>
      <rPr>
        <b/>
        <i/>
        <sz val="14"/>
        <color theme="0"/>
        <rFont val="Inter"/>
      </rPr>
      <t xml:space="preserve"> Selecione</t>
    </r>
  </si>
  <si>
    <t>Volume de lançamento (m³/h)</t>
  </si>
  <si>
    <t>Carga bruta de DBO (mg/L)</t>
  </si>
  <si>
    <r>
      <t xml:space="preserve">Qual o tipo de tratamento utilizado? </t>
    </r>
    <r>
      <rPr>
        <b/>
        <i/>
        <sz val="14"/>
        <color theme="0"/>
        <rFont val="Inter"/>
      </rPr>
      <t xml:space="preserve">Selecione </t>
    </r>
  </si>
  <si>
    <t>Dbo Unitária</t>
  </si>
  <si>
    <t>Mg/hab.dia</t>
  </si>
  <si>
    <t>Vazão destinada a outros usos (L/s)</t>
  </si>
  <si>
    <t>Volume diário (L/s)</t>
  </si>
  <si>
    <t>Perdas na Distribuição</t>
  </si>
  <si>
    <t>Perdas na produção</t>
  </si>
  <si>
    <t>Vazão de Captação</t>
  </si>
  <si>
    <r>
      <t xml:space="preserve">Consumo Per Capita (L/hab.dia) </t>
    </r>
    <r>
      <rPr>
        <b/>
        <i/>
        <sz val="14"/>
        <color theme="0"/>
        <rFont val="Inter"/>
      </rPr>
      <t>Selecione</t>
    </r>
  </si>
  <si>
    <r>
      <t xml:space="preserve">Índice de Perdas na Produção (%) </t>
    </r>
    <r>
      <rPr>
        <b/>
        <i/>
        <sz val="14"/>
        <color theme="0"/>
        <rFont val="Inter"/>
      </rPr>
      <t>Selecione</t>
    </r>
  </si>
  <si>
    <r>
      <t>Índice de Perdas na Distribuição (%)</t>
    </r>
    <r>
      <rPr>
        <b/>
        <i/>
        <sz val="14"/>
        <color theme="0"/>
        <rFont val="Inter"/>
      </rPr>
      <t xml:space="preserve"> Selecione</t>
    </r>
  </si>
  <si>
    <t>Eficiência do tratamento 
(% remoção de DBO)</t>
  </si>
  <si>
    <t>Horas de Bombeamento por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</si>
</sst>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Inter"/>
    </font>
    <font>
      <b/>
      <sz val="11"/>
      <color theme="1"/>
      <name val="Inter"/>
    </font>
    <font>
      <sz val="10"/>
      <color theme="1"/>
      <name val="Inter"/>
    </font>
    <font>
      <b/>
      <sz val="24"/>
      <color theme="1"/>
      <name val="Inter"/>
    </font>
    <font>
      <sz val="9"/>
      <color theme="1"/>
      <name val="Inter"/>
    </font>
    <font>
      <b/>
      <sz val="14"/>
      <color theme="1"/>
      <name val="Inter"/>
    </font>
    <font>
      <sz val="14"/>
      <color theme="1"/>
      <name val="Inter"/>
    </font>
    <font>
      <b/>
      <sz val="14"/>
      <color theme="0"/>
      <name val="Inter"/>
    </font>
    <font>
      <b/>
      <sz val="18"/>
      <color theme="1"/>
      <name val="Inter"/>
    </font>
    <font>
      <b/>
      <i/>
      <sz val="14"/>
      <color theme="0"/>
      <name val="Inter"/>
    </font>
    <font>
      <b/>
      <sz val="22"/>
      <color theme="1"/>
      <name val="Inter"/>
    </font>
    <font>
      <b/>
      <sz val="28"/>
      <color theme="1"/>
      <name val="Inter"/>
    </font>
    <font>
      <b/>
      <sz val="16"/>
      <color theme="1"/>
      <name val="Inter"/>
    </font>
    <font>
      <b/>
      <sz val="12"/>
      <color theme="1"/>
      <name val="Inter"/>
    </font>
    <font>
      <sz val="11"/>
      <color theme="1"/>
      <name val="Aptos Narrow"/>
      <family val="2"/>
      <scheme val="minor"/>
    </font>
    <font>
      <b/>
      <sz val="16"/>
      <color theme="1" tint="0.499984740745262"/>
      <name val="Inter"/>
    </font>
    <font>
      <sz val="11"/>
      <color theme="0"/>
      <name val="Inter"/>
    </font>
    <font>
      <b/>
      <sz val="16"/>
      <name val="Inte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4C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AEDFB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F4CC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66">
    <xf numFmtId="0" fontId="0" fillId="0" borderId="0" xfId="0"/>
    <xf numFmtId="0" fontId="1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8" fillId="3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2" fontId="4" fillId="2" borderId="0" xfId="0" applyNumberFormat="1" applyFont="1" applyFill="1" applyAlignment="1">
      <alignment vertical="center"/>
    </xf>
    <xf numFmtId="0" fontId="1" fillId="4" borderId="0" xfId="0" applyFont="1" applyFill="1"/>
    <xf numFmtId="164" fontId="9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3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/>
    <xf numFmtId="0" fontId="0" fillId="2" borderId="2" xfId="0" applyFill="1" applyBorder="1"/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13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6" fillId="2" borderId="0" xfId="0" applyFont="1" applyFill="1"/>
    <xf numFmtId="0" fontId="8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6" fillId="2" borderId="5" xfId="0" applyFont="1" applyFill="1" applyBorder="1"/>
    <xf numFmtId="0" fontId="16" fillId="2" borderId="0" xfId="0" applyFont="1" applyFill="1" applyAlignment="1">
      <alignment horizontal="left" vertical="center"/>
    </xf>
    <xf numFmtId="0" fontId="8" fillId="3" borderId="6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9" fontId="3" fillId="2" borderId="0" xfId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vertical="center"/>
    </xf>
    <xf numFmtId="2" fontId="6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 applyProtection="1">
      <alignment horizontal="center" vertical="center"/>
      <protection locked="0"/>
    </xf>
    <xf numFmtId="3" fontId="7" fillId="5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2" fontId="9" fillId="2" borderId="0" xfId="0" applyNumberFormat="1" applyFont="1" applyFill="1" applyAlignment="1">
      <alignment horizontal="center" vertical="center"/>
    </xf>
    <xf numFmtId="164" fontId="9" fillId="5" borderId="0" xfId="0" applyNumberFormat="1" applyFont="1" applyFill="1" applyAlignment="1" applyProtection="1">
      <alignment horizontal="center" vertical="center"/>
      <protection locked="0"/>
    </xf>
    <xf numFmtId="0" fontId="18" fillId="2" borderId="0" xfId="0" applyFont="1" applyFill="1" applyAlignment="1">
      <alignment vertical="center" wrapText="1"/>
    </xf>
    <xf numFmtId="3" fontId="11" fillId="2" borderId="0" xfId="0" applyNumberFormat="1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2" fontId="7" fillId="5" borderId="1" xfId="0" applyNumberFormat="1" applyFont="1" applyFill="1" applyBorder="1" applyAlignment="1" applyProtection="1">
      <alignment horizontal="center"/>
      <protection locked="0"/>
    </xf>
    <xf numFmtId="2" fontId="9" fillId="2" borderId="0" xfId="0" applyNumberFormat="1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2">
    <dxf>
      <fill>
        <patternFill>
          <bgColor rgb="FFCCFFCC"/>
        </patternFill>
      </fill>
      <border>
        <left/>
        <right/>
        <top/>
        <bottom/>
      </border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CAEDFB"/>
      <color rgb="FFCCFFFF"/>
      <color rgb="FF0F4CC4"/>
      <color rgb="FF97DCF7"/>
      <color rgb="FF70CEF4"/>
      <color rgb="FFFFCCCC"/>
      <color rgb="FF0066FF"/>
      <color rgb="FF0000FF"/>
      <color rgb="FF417CF1"/>
      <color rgb="FF739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alcule Seu Uso'!C13"/><Relationship Id="rId13" Type="http://schemas.openxmlformats.org/officeDocument/2006/relationships/image" Target="../media/image5.png"/><Relationship Id="rId3" Type="http://schemas.microsoft.com/office/2007/relationships/hdphoto" Target="../media/hdphoto1.wdp"/><Relationship Id="rId7" Type="http://schemas.openxmlformats.org/officeDocument/2006/relationships/image" Target="../media/image4.png"/><Relationship Id="rId12" Type="http://schemas.openxmlformats.org/officeDocument/2006/relationships/hyperlink" Target="#'Calcule Seu Uso'!B22"/><Relationship Id="rId2" Type="http://schemas.openxmlformats.org/officeDocument/2006/relationships/image" Target="../media/image1.png"/><Relationship Id="rId1" Type="http://schemas.openxmlformats.org/officeDocument/2006/relationships/hyperlink" Target="#'Calcule Seu Uso'!D13"/><Relationship Id="rId6" Type="http://schemas.microsoft.com/office/2007/relationships/hdphoto" Target="../media/hdphoto2.wdp"/><Relationship Id="rId11" Type="http://schemas.openxmlformats.org/officeDocument/2006/relationships/hyperlink" Target="#'Calcule Seu Uso'!A22"/><Relationship Id="rId5" Type="http://schemas.openxmlformats.org/officeDocument/2006/relationships/image" Target="../media/image3.png"/><Relationship Id="rId15" Type="http://schemas.openxmlformats.org/officeDocument/2006/relationships/image" Target="../media/image7.png"/><Relationship Id="rId10" Type="http://schemas.openxmlformats.org/officeDocument/2006/relationships/hyperlink" Target="#'Calcule Seu Uso'!A8"/><Relationship Id="rId4" Type="http://schemas.openxmlformats.org/officeDocument/2006/relationships/image" Target="../media/image2.png"/><Relationship Id="rId9" Type="http://schemas.openxmlformats.org/officeDocument/2006/relationships/hyperlink" Target="#'Calcule Seu Uso'!B13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3980</xdr:colOff>
      <xdr:row>12</xdr:row>
      <xdr:rowOff>3328</xdr:rowOff>
    </xdr:from>
    <xdr:to>
      <xdr:col>4</xdr:col>
      <xdr:colOff>246548</xdr:colOff>
      <xdr:row>12</xdr:row>
      <xdr:rowOff>231774</xdr:rowOff>
    </xdr:to>
    <xdr:grpSp>
      <xdr:nvGrpSpPr>
        <xdr:cNvPr id="24" name="Agrupar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BF3862-2A67-ECD2-E307-4C4A27C51326}"/>
            </a:ext>
          </a:extLst>
        </xdr:cNvPr>
        <xdr:cNvGrpSpPr/>
      </xdr:nvGrpSpPr>
      <xdr:grpSpPr>
        <a:xfrm>
          <a:off x="7277616" y="4367510"/>
          <a:ext cx="242568" cy="228446"/>
          <a:chOff x="7281080" y="4346728"/>
          <a:chExt cx="242568" cy="228446"/>
        </a:xfrm>
      </xdr:grpSpPr>
      <xdr:sp macro="" textlink="">
        <xdr:nvSpPr>
          <xdr:cNvPr id="14" name="Retângulo 13">
            <a:extLst>
              <a:ext uri="{FF2B5EF4-FFF2-40B4-BE49-F238E27FC236}">
                <a16:creationId xmlns:a16="http://schemas.microsoft.com/office/drawing/2014/main" id="{43421998-A50C-4882-8C65-827AAF0E01DA}"/>
              </a:ext>
            </a:extLst>
          </xdr:cNvPr>
          <xdr:cNvSpPr/>
        </xdr:nvSpPr>
        <xdr:spPr>
          <a:xfrm>
            <a:off x="7281080" y="4346728"/>
            <a:ext cx="242568" cy="228446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3" name="Triângulo isósceles 12">
            <a:extLst>
              <a:ext uri="{FF2B5EF4-FFF2-40B4-BE49-F238E27FC236}">
                <a16:creationId xmlns:a16="http://schemas.microsoft.com/office/drawing/2014/main" id="{16C76032-23CA-0766-08CF-1FA8CA78D154}"/>
              </a:ext>
            </a:extLst>
          </xdr:cNvPr>
          <xdr:cNvSpPr/>
        </xdr:nvSpPr>
        <xdr:spPr>
          <a:xfrm rot="10800000">
            <a:off x="7375651" y="4437566"/>
            <a:ext cx="64558" cy="47727"/>
          </a:xfrm>
          <a:prstGeom prst="triangle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 editAs="oneCell">
    <xdr:from>
      <xdr:col>0</xdr:col>
      <xdr:colOff>544287</xdr:colOff>
      <xdr:row>0</xdr:row>
      <xdr:rowOff>0</xdr:rowOff>
    </xdr:from>
    <xdr:to>
      <xdr:col>1</xdr:col>
      <xdr:colOff>1251858</xdr:colOff>
      <xdr:row>4</xdr:row>
      <xdr:rowOff>257597</xdr:rowOff>
    </xdr:to>
    <xdr:pic>
      <xdr:nvPicPr>
        <xdr:cNvPr id="7" name="Imagem 6" descr="glifo de abastecimento de água ícone de duas cores 17610542 Vetor no  Vecteezy">
          <a:extLst>
            <a:ext uri="{FF2B5EF4-FFF2-40B4-BE49-F238E27FC236}">
              <a16:creationId xmlns:a16="http://schemas.microsoft.com/office/drawing/2014/main" id="{46F75D25-2B4E-2AD6-CFEE-7E27D4EC19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922" b="89883" l="8662" r="91273">
                      <a14:foregroundMark x1="15902" y1="53243" x2="22237" y2="63424"/>
                      <a14:foregroundMark x1="81577" y1="53437" x2="83064" y2="64267"/>
                      <a14:foregroundMark x1="51261" y1="61284" x2="49580" y2="53891"/>
                      <a14:foregroundMark x1="50226" y1="48573" x2="50226" y2="48573"/>
                      <a14:foregroundMark x1="50873" y1="54475" x2="49580" y2="47925"/>
                      <a14:foregroundMark x1="49127" y1="32620" x2="48546" y2="29831"/>
                      <a14:foregroundMark x1="37104" y1="24125" x2="49127" y2="24708"/>
                      <a14:foregroundMark x1="91532" y1="63035" x2="90821" y2="52270"/>
                      <a14:foregroundMark x1="90821" y1="52270" x2="91338" y2="50649"/>
                      <a14:foregroundMark x1="8662" y1="66602" x2="9955" y2="53891"/>
                    </a14:backgroundRemoval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447" b="21250"/>
        <a:stretch/>
      </xdr:blipFill>
      <xdr:spPr bwMode="auto">
        <a:xfrm>
          <a:off x="544287" y="0"/>
          <a:ext cx="2530928" cy="1672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215445</xdr:colOff>
      <xdr:row>19</xdr:row>
      <xdr:rowOff>169009</xdr:rowOff>
    </xdr:from>
    <xdr:to>
      <xdr:col>8</xdr:col>
      <xdr:colOff>50344</xdr:colOff>
      <xdr:row>22</xdr:row>
      <xdr:rowOff>46533</xdr:rowOff>
    </xdr:to>
    <xdr:pic>
      <xdr:nvPicPr>
        <xdr:cNvPr id="8" name="Imagem 7" descr="Esgoto - ícones de indústria grátis">
          <a:extLst>
            <a:ext uri="{FF2B5EF4-FFF2-40B4-BE49-F238E27FC236}">
              <a16:creationId xmlns:a16="http://schemas.microsoft.com/office/drawing/2014/main" id="{A7911A42-B5AE-4D46-9EF0-1834D22A7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alphaModFix amt="50000"/>
          <a:duotone>
            <a:prstClr val="black"/>
            <a:schemeClr val="bg1">
              <a:lumMod val="50000"/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1659" y="6686830"/>
          <a:ext cx="1522185" cy="1374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301213</xdr:colOff>
      <xdr:row>11</xdr:row>
      <xdr:rowOff>415637</xdr:rowOff>
    </xdr:from>
    <xdr:to>
      <xdr:col>11</xdr:col>
      <xdr:colOff>588123</xdr:colOff>
      <xdr:row>15</xdr:row>
      <xdr:rowOff>168177</xdr:rowOff>
    </xdr:to>
    <xdr:pic>
      <xdr:nvPicPr>
        <xdr:cNvPr id="4" name="Imagem 3" descr="Por que é importante fazer limpeza de caixa d'água?">
          <a:extLst>
            <a:ext uri="{FF2B5EF4-FFF2-40B4-BE49-F238E27FC236}">
              <a16:creationId xmlns:a16="http://schemas.microsoft.com/office/drawing/2014/main" id="{2ADF9464-CE0F-4FD7-97B4-8513F96BE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alphaModFix amt="44000"/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0000" b="90000" l="10000" r="90000"/>
                  </a14:imgEffect>
                  <a14:imgEffect>
                    <a14:artisticCutout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84804" y="3983182"/>
          <a:ext cx="2347774" cy="138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802822</xdr:colOff>
      <xdr:row>0</xdr:row>
      <xdr:rowOff>68035</xdr:rowOff>
    </xdr:from>
    <xdr:to>
      <xdr:col>16</xdr:col>
      <xdr:colOff>166209</xdr:colOff>
      <xdr:row>8</xdr:row>
      <xdr:rowOff>48620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BE22CF6-C2CE-44F5-A4AC-E8D5464935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71"/>
        <a:stretch/>
      </xdr:blipFill>
      <xdr:spPr>
        <a:xfrm>
          <a:off x="16641536" y="68035"/>
          <a:ext cx="2996494" cy="2729228"/>
        </a:xfrm>
        <a:prstGeom prst="rect">
          <a:avLst/>
        </a:prstGeom>
      </xdr:spPr>
    </xdr:pic>
    <xdr:clientData/>
  </xdr:twoCellAnchor>
  <xdr:twoCellAnchor>
    <xdr:from>
      <xdr:col>3</xdr:col>
      <xdr:colOff>6700</xdr:colOff>
      <xdr:row>11</xdr:row>
      <xdr:rowOff>787100</xdr:rowOff>
    </xdr:from>
    <xdr:to>
      <xdr:col>3</xdr:col>
      <xdr:colOff>249268</xdr:colOff>
      <xdr:row>12</xdr:row>
      <xdr:rowOff>224971</xdr:rowOff>
    </xdr:to>
    <xdr:grpSp>
      <xdr:nvGrpSpPr>
        <xdr:cNvPr id="23" name="Agrupar 2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172817D-6B46-9A9E-8F0B-72BBF7D29E8B}"/>
            </a:ext>
          </a:extLst>
        </xdr:cNvPr>
        <xdr:cNvGrpSpPr/>
      </xdr:nvGrpSpPr>
      <xdr:grpSpPr>
        <a:xfrm>
          <a:off x="5479245" y="4354645"/>
          <a:ext cx="242568" cy="234508"/>
          <a:chOff x="5483575" y="4339925"/>
          <a:chExt cx="242568" cy="228446"/>
        </a:xfrm>
      </xdr:grpSpPr>
      <xdr:sp macro="" textlink="">
        <xdr:nvSpPr>
          <xdr:cNvPr id="18" name="Retângulo 17">
            <a:extLst>
              <a:ext uri="{FF2B5EF4-FFF2-40B4-BE49-F238E27FC236}">
                <a16:creationId xmlns:a16="http://schemas.microsoft.com/office/drawing/2014/main" id="{ECFA6FDC-92D9-48CB-06F2-56F8DFBD64D3}"/>
              </a:ext>
            </a:extLst>
          </xdr:cNvPr>
          <xdr:cNvSpPr/>
        </xdr:nvSpPr>
        <xdr:spPr>
          <a:xfrm>
            <a:off x="5483575" y="4339925"/>
            <a:ext cx="242568" cy="228446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9" name="Triângulo isósceles 18">
            <a:extLst>
              <a:ext uri="{FF2B5EF4-FFF2-40B4-BE49-F238E27FC236}">
                <a16:creationId xmlns:a16="http://schemas.microsoft.com/office/drawing/2014/main" id="{256A6D6B-4811-8735-BB66-93E6097F3BF7}"/>
              </a:ext>
            </a:extLst>
          </xdr:cNvPr>
          <xdr:cNvSpPr/>
        </xdr:nvSpPr>
        <xdr:spPr>
          <a:xfrm rot="10800000">
            <a:off x="5578146" y="4440288"/>
            <a:ext cx="64558" cy="47727"/>
          </a:xfrm>
          <a:prstGeom prst="triangle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1</xdr:col>
      <xdr:colOff>1891391</xdr:colOff>
      <xdr:row>12</xdr:row>
      <xdr:rowOff>0</xdr:rowOff>
    </xdr:from>
    <xdr:to>
      <xdr:col>2</xdr:col>
      <xdr:colOff>242566</xdr:colOff>
      <xdr:row>12</xdr:row>
      <xdr:rowOff>227085</xdr:rowOff>
    </xdr:to>
    <xdr:grpSp>
      <xdr:nvGrpSpPr>
        <xdr:cNvPr id="25" name="Agrupar 2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31301DE-82B2-3234-0B02-9B2B74548DF5}"/>
            </a:ext>
          </a:extLst>
        </xdr:cNvPr>
        <xdr:cNvGrpSpPr/>
      </xdr:nvGrpSpPr>
      <xdr:grpSpPr>
        <a:xfrm>
          <a:off x="3727118" y="4364182"/>
          <a:ext cx="238857" cy="227085"/>
          <a:chOff x="3720191" y="4343400"/>
          <a:chExt cx="246650" cy="227085"/>
        </a:xfrm>
      </xdr:grpSpPr>
      <xdr:sp macro="" textlink="">
        <xdr:nvSpPr>
          <xdr:cNvPr id="21" name="Retângulo 20">
            <a:extLst>
              <a:ext uri="{FF2B5EF4-FFF2-40B4-BE49-F238E27FC236}">
                <a16:creationId xmlns:a16="http://schemas.microsoft.com/office/drawing/2014/main" id="{78860DA3-001C-7EA3-61F5-9B02D2EE7370}"/>
              </a:ext>
            </a:extLst>
          </xdr:cNvPr>
          <xdr:cNvSpPr/>
        </xdr:nvSpPr>
        <xdr:spPr>
          <a:xfrm>
            <a:off x="3720191" y="4343400"/>
            <a:ext cx="246650" cy="227085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2" name="Triângulo isósceles 21">
            <a:extLst>
              <a:ext uri="{FF2B5EF4-FFF2-40B4-BE49-F238E27FC236}">
                <a16:creationId xmlns:a16="http://schemas.microsoft.com/office/drawing/2014/main" id="{A9E8E8E0-7EA3-1365-86B0-D18DBB2EFC5A}"/>
              </a:ext>
            </a:extLst>
          </xdr:cNvPr>
          <xdr:cNvSpPr/>
        </xdr:nvSpPr>
        <xdr:spPr>
          <a:xfrm rot="10800000">
            <a:off x="3806668" y="4443222"/>
            <a:ext cx="65644" cy="47443"/>
          </a:xfrm>
          <a:prstGeom prst="triangle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2</xdr:col>
      <xdr:colOff>0</xdr:colOff>
      <xdr:row>7</xdr:row>
      <xdr:rowOff>57150</xdr:rowOff>
    </xdr:from>
    <xdr:to>
      <xdr:col>2</xdr:col>
      <xdr:colOff>246650</xdr:colOff>
      <xdr:row>7</xdr:row>
      <xdr:rowOff>284235</xdr:rowOff>
    </xdr:to>
    <xdr:grpSp>
      <xdr:nvGrpSpPr>
        <xdr:cNvPr id="26" name="Agrupar 2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615EE93-4608-46FF-8188-F97AC3847748}"/>
            </a:ext>
          </a:extLst>
        </xdr:cNvPr>
        <xdr:cNvGrpSpPr/>
      </xdr:nvGrpSpPr>
      <xdr:grpSpPr>
        <a:xfrm>
          <a:off x="3723409" y="2481695"/>
          <a:ext cx="246650" cy="227085"/>
          <a:chOff x="3720191" y="4343400"/>
          <a:chExt cx="246650" cy="227085"/>
        </a:xfrm>
      </xdr:grpSpPr>
      <xdr:sp macro="" textlink="">
        <xdr:nvSpPr>
          <xdr:cNvPr id="27" name="Retângulo 26">
            <a:extLst>
              <a:ext uri="{FF2B5EF4-FFF2-40B4-BE49-F238E27FC236}">
                <a16:creationId xmlns:a16="http://schemas.microsoft.com/office/drawing/2014/main" id="{6D94F9E3-26B4-3242-FF0F-A6FB0F353149}"/>
              </a:ext>
            </a:extLst>
          </xdr:cNvPr>
          <xdr:cNvSpPr/>
        </xdr:nvSpPr>
        <xdr:spPr>
          <a:xfrm>
            <a:off x="3720191" y="4343400"/>
            <a:ext cx="246650" cy="227085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8" name="Triângulo isósceles 27">
            <a:extLst>
              <a:ext uri="{FF2B5EF4-FFF2-40B4-BE49-F238E27FC236}">
                <a16:creationId xmlns:a16="http://schemas.microsoft.com/office/drawing/2014/main" id="{BE7B20D1-EA46-F8F2-73C9-AD8F3AFC88A1}"/>
              </a:ext>
            </a:extLst>
          </xdr:cNvPr>
          <xdr:cNvSpPr/>
        </xdr:nvSpPr>
        <xdr:spPr>
          <a:xfrm rot="10800000">
            <a:off x="3806668" y="4443222"/>
            <a:ext cx="65644" cy="47443"/>
          </a:xfrm>
          <a:prstGeom prst="triangle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242568</xdr:colOff>
      <xdr:row>21</xdr:row>
      <xdr:rowOff>227085</xdr:rowOff>
    </xdr:to>
    <xdr:grpSp>
      <xdr:nvGrpSpPr>
        <xdr:cNvPr id="29" name="Agrupar 2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0B3E802-5A3E-4BAB-B403-43EF041F3E54}"/>
            </a:ext>
          </a:extLst>
        </xdr:cNvPr>
        <xdr:cNvGrpSpPr/>
      </xdr:nvGrpSpPr>
      <xdr:grpSpPr>
        <a:xfrm>
          <a:off x="1835727" y="7585364"/>
          <a:ext cx="242568" cy="227085"/>
          <a:chOff x="3720191" y="4343400"/>
          <a:chExt cx="246650" cy="227085"/>
        </a:xfrm>
      </xdr:grpSpPr>
      <xdr:sp macro="" textlink="">
        <xdr:nvSpPr>
          <xdr:cNvPr id="30" name="Retângulo 29">
            <a:extLst>
              <a:ext uri="{FF2B5EF4-FFF2-40B4-BE49-F238E27FC236}">
                <a16:creationId xmlns:a16="http://schemas.microsoft.com/office/drawing/2014/main" id="{E3F8AF9C-339A-22FD-7147-98A91FDA4D44}"/>
              </a:ext>
            </a:extLst>
          </xdr:cNvPr>
          <xdr:cNvSpPr/>
        </xdr:nvSpPr>
        <xdr:spPr>
          <a:xfrm>
            <a:off x="3720191" y="4343400"/>
            <a:ext cx="246650" cy="227085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31" name="Triângulo isósceles 30">
            <a:extLst>
              <a:ext uri="{FF2B5EF4-FFF2-40B4-BE49-F238E27FC236}">
                <a16:creationId xmlns:a16="http://schemas.microsoft.com/office/drawing/2014/main" id="{66964015-8FFA-7929-C74E-50D6F45D4564}"/>
              </a:ext>
            </a:extLst>
          </xdr:cNvPr>
          <xdr:cNvSpPr/>
        </xdr:nvSpPr>
        <xdr:spPr>
          <a:xfrm rot="10800000">
            <a:off x="3806668" y="4443222"/>
            <a:ext cx="65644" cy="47443"/>
          </a:xfrm>
          <a:prstGeom prst="triangle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2</xdr:col>
      <xdr:colOff>2721</xdr:colOff>
      <xdr:row>21</xdr:row>
      <xdr:rowOff>2722</xdr:rowOff>
    </xdr:from>
    <xdr:to>
      <xdr:col>2</xdr:col>
      <xdr:colOff>245289</xdr:colOff>
      <xdr:row>21</xdr:row>
      <xdr:rowOff>229807</xdr:rowOff>
    </xdr:to>
    <xdr:grpSp>
      <xdr:nvGrpSpPr>
        <xdr:cNvPr id="34" name="Agrupar 3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74562C5-A309-433E-B33F-C3AEF2307826}"/>
            </a:ext>
          </a:extLst>
        </xdr:cNvPr>
        <xdr:cNvGrpSpPr/>
      </xdr:nvGrpSpPr>
      <xdr:grpSpPr>
        <a:xfrm>
          <a:off x="3726130" y="7588086"/>
          <a:ext cx="242568" cy="227085"/>
          <a:chOff x="3720191" y="4343400"/>
          <a:chExt cx="246650" cy="227085"/>
        </a:xfrm>
      </xdr:grpSpPr>
      <xdr:sp macro="" textlink="">
        <xdr:nvSpPr>
          <xdr:cNvPr id="35" name="Retângulo 34">
            <a:extLst>
              <a:ext uri="{FF2B5EF4-FFF2-40B4-BE49-F238E27FC236}">
                <a16:creationId xmlns:a16="http://schemas.microsoft.com/office/drawing/2014/main" id="{6B536F22-C9BD-6692-6C06-4CA96363377B}"/>
              </a:ext>
            </a:extLst>
          </xdr:cNvPr>
          <xdr:cNvSpPr/>
        </xdr:nvSpPr>
        <xdr:spPr>
          <a:xfrm>
            <a:off x="3720191" y="4343400"/>
            <a:ext cx="246650" cy="227085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36" name="Triângulo isósceles 35">
            <a:extLst>
              <a:ext uri="{FF2B5EF4-FFF2-40B4-BE49-F238E27FC236}">
                <a16:creationId xmlns:a16="http://schemas.microsoft.com/office/drawing/2014/main" id="{E7595884-4E41-8452-0DF8-A2843B560660}"/>
              </a:ext>
            </a:extLst>
          </xdr:cNvPr>
          <xdr:cNvSpPr/>
        </xdr:nvSpPr>
        <xdr:spPr>
          <a:xfrm rot="10800000">
            <a:off x="3806668" y="4443222"/>
            <a:ext cx="65644" cy="47443"/>
          </a:xfrm>
          <a:prstGeom prst="triangle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3</xdr:col>
      <xdr:colOff>1437940</xdr:colOff>
      <xdr:row>26</xdr:row>
      <xdr:rowOff>24156</xdr:rowOff>
    </xdr:from>
    <xdr:to>
      <xdr:col>4</xdr:col>
      <xdr:colOff>775609</xdr:colOff>
      <xdr:row>28</xdr:row>
      <xdr:rowOff>93552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F6C8895-7251-4954-9716-53456AC94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8011" y="9494727"/>
          <a:ext cx="1133812" cy="55925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176893</xdr:colOff>
      <xdr:row>26</xdr:row>
      <xdr:rowOff>0</xdr:rowOff>
    </xdr:from>
    <xdr:to>
      <xdr:col>3</xdr:col>
      <xdr:colOff>1047753</xdr:colOff>
      <xdr:row>28</xdr:row>
      <xdr:rowOff>80450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6C1B4FA-4249-4612-A551-134A889D9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1643" y="9470571"/>
          <a:ext cx="2626181" cy="570308"/>
        </a:xfrm>
        <a:prstGeom prst="rect">
          <a:avLst/>
        </a:prstGeom>
      </xdr:spPr>
    </xdr:pic>
    <xdr:clientData/>
  </xdr:twoCellAnchor>
  <xdr:twoCellAnchor editAs="oneCell">
    <xdr:from>
      <xdr:col>4</xdr:col>
      <xdr:colOff>1074966</xdr:colOff>
      <xdr:row>26</xdr:row>
      <xdr:rowOff>22452</xdr:rowOff>
    </xdr:from>
    <xdr:to>
      <xdr:col>10</xdr:col>
      <xdr:colOff>357436</xdr:colOff>
      <xdr:row>28</xdr:row>
      <xdr:rowOff>110093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560E55C-D395-4042-838C-E679BB391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341180" y="9493023"/>
          <a:ext cx="7144925" cy="577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2106-FE30-442F-A457-400A0223F267}">
  <dimension ref="A1:P29"/>
  <sheetViews>
    <sheetView tabSelected="1" zoomScale="55" zoomScaleNormal="55" workbookViewId="0">
      <selection activeCell="I12" sqref="I12"/>
    </sheetView>
  </sheetViews>
  <sheetFormatPr defaultColWidth="9.140625" defaultRowHeight="15" x14ac:dyDescent="0.25"/>
  <cols>
    <col min="1" max="1" width="27.42578125" style="12" bestFit="1" customWidth="1"/>
    <col min="2" max="2" width="28.42578125" style="12" customWidth="1"/>
    <col min="3" max="3" width="26.28515625" style="12" customWidth="1"/>
    <col min="4" max="4" width="27" style="12" customWidth="1"/>
    <col min="5" max="5" width="26.140625" style="12" customWidth="1"/>
    <col min="6" max="6" width="29.7109375" style="12" customWidth="1"/>
    <col min="7" max="7" width="16.5703125" style="12" customWidth="1"/>
    <col min="8" max="8" width="8.85546875" style="12" customWidth="1"/>
    <col min="9" max="9" width="22.28515625" style="12" customWidth="1"/>
    <col min="10" max="10" width="14.28515625" style="12" customWidth="1"/>
    <col min="11" max="11" width="16.5703125" style="12" customWidth="1"/>
    <col min="12" max="12" width="14.28515625" style="12" customWidth="1"/>
    <col min="13" max="13" width="3.7109375" style="12" customWidth="1"/>
    <col min="14" max="14" width="16.85546875" style="12" customWidth="1"/>
    <col min="15" max="15" width="13.5703125" style="12" customWidth="1"/>
    <col min="16" max="16" width="5.85546875" style="12" customWidth="1"/>
    <col min="17" max="16384" width="9.140625" style="12"/>
  </cols>
  <sheetData>
    <row r="1" spans="1:16" ht="33.7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ht="33.7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ht="27.75" x14ac:dyDescent="0.4">
      <c r="A4" s="55" t="s">
        <v>80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ht="33.75" customHeight="1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2"/>
    </row>
    <row r="6" spans="1:16" ht="23.25" x14ac:dyDescent="0.35">
      <c r="A6" s="53" t="s">
        <v>43</v>
      </c>
      <c r="B6" s="53"/>
      <c r="C6" s="31"/>
      <c r="D6" s="28"/>
      <c r="E6" s="28"/>
      <c r="F6" s="28"/>
      <c r="G6" s="28"/>
      <c r="H6" s="8"/>
      <c r="I6" s="8"/>
      <c r="J6" s="8"/>
      <c r="K6" s="8"/>
      <c r="L6" s="8"/>
      <c r="M6" s="8"/>
      <c r="N6" s="8"/>
      <c r="O6" s="8"/>
      <c r="P6" s="2"/>
    </row>
    <row r="7" spans="1:16" ht="23.25" x14ac:dyDescent="0.35">
      <c r="A7" s="60" t="s">
        <v>79</v>
      </c>
      <c r="B7" s="60"/>
      <c r="C7" s="5"/>
      <c r="D7" s="29"/>
      <c r="E7" s="29"/>
      <c r="F7" s="27"/>
      <c r="G7" s="27"/>
      <c r="H7" s="8"/>
      <c r="I7" s="8"/>
      <c r="J7" s="8"/>
      <c r="K7" s="8"/>
      <c r="L7" s="8"/>
      <c r="M7" s="8"/>
      <c r="N7" s="8"/>
      <c r="O7" s="8"/>
      <c r="P7" s="2"/>
    </row>
    <row r="8" spans="1:16" ht="24" thickBot="1" x14ac:dyDescent="0.4">
      <c r="A8" s="61"/>
      <c r="B8" s="61"/>
      <c r="C8" s="5"/>
      <c r="D8" s="5"/>
      <c r="E8" s="5"/>
      <c r="F8" s="6"/>
      <c r="G8" s="6"/>
      <c r="H8" s="8"/>
      <c r="I8" s="8"/>
      <c r="J8" s="8"/>
      <c r="K8" s="8"/>
      <c r="L8" s="8"/>
      <c r="M8" s="8"/>
      <c r="N8" s="8"/>
      <c r="O8" s="8"/>
      <c r="P8" s="2"/>
    </row>
    <row r="9" spans="1:16" ht="23.25" customHeight="1" x14ac:dyDescent="0.35">
      <c r="A9" s="24"/>
      <c r="B9" s="24"/>
      <c r="C9" s="8"/>
      <c r="D9" s="8"/>
      <c r="E9" s="8"/>
      <c r="F9" s="8"/>
      <c r="G9" s="8"/>
      <c r="H9" s="1"/>
      <c r="I9" s="57" t="s">
        <v>107</v>
      </c>
      <c r="J9" s="1"/>
      <c r="K9" s="8" t="s">
        <v>2</v>
      </c>
      <c r="L9" s="8"/>
      <c r="M9" s="1"/>
      <c r="N9" s="1"/>
      <c r="O9" s="1"/>
      <c r="P9" s="2"/>
    </row>
    <row r="10" spans="1:16" ht="18.75" customHeight="1" x14ac:dyDescent="0.3">
      <c r="A10" s="53" t="s">
        <v>44</v>
      </c>
      <c r="B10" s="53"/>
      <c r="C10" s="53"/>
      <c r="D10" s="53"/>
      <c r="E10" s="53"/>
      <c r="F10" s="53"/>
      <c r="G10" s="53"/>
      <c r="H10" s="1"/>
      <c r="I10" s="57"/>
      <c r="J10" s="1"/>
      <c r="K10" s="62" t="str">
        <f>IF(G13&lt;&gt;"",(G13/1000)*60*60,"")</f>
        <v/>
      </c>
      <c r="L10" s="49"/>
      <c r="M10" s="1"/>
      <c r="N10" s="1"/>
      <c r="O10" s="1"/>
      <c r="P10" s="2"/>
    </row>
    <row r="11" spans="1:16" ht="23.25" customHeight="1" x14ac:dyDescent="0.3">
      <c r="A11" s="63" t="s">
        <v>102</v>
      </c>
      <c r="B11" s="63"/>
      <c r="C11" s="63"/>
      <c r="D11" s="63"/>
      <c r="E11" s="63"/>
      <c r="F11" s="63"/>
      <c r="G11" s="63"/>
      <c r="H11" s="29"/>
      <c r="I11" s="57"/>
      <c r="J11" s="1"/>
      <c r="K11" s="62"/>
      <c r="L11" s="49"/>
      <c r="M11" s="1"/>
      <c r="N11" s="1"/>
      <c r="O11" s="1"/>
      <c r="P11" s="2"/>
    </row>
    <row r="12" spans="1:16" ht="62.25" customHeight="1" x14ac:dyDescent="0.25">
      <c r="A12" s="44" t="s">
        <v>87</v>
      </c>
      <c r="B12" s="44" t="s">
        <v>103</v>
      </c>
      <c r="C12" s="44" t="s">
        <v>105</v>
      </c>
      <c r="D12" s="44" t="s">
        <v>104</v>
      </c>
      <c r="E12" s="44" t="s">
        <v>90</v>
      </c>
      <c r="F12" s="44" t="s">
        <v>98</v>
      </c>
      <c r="G12" s="44" t="s">
        <v>99</v>
      </c>
      <c r="H12" s="41"/>
      <c r="I12" s="50">
        <v>1</v>
      </c>
      <c r="J12" s="1"/>
      <c r="K12" s="10" t="s">
        <v>0</v>
      </c>
      <c r="L12" s="10"/>
      <c r="M12" s="64" t="str">
        <f>IF(A8="Superficial",IF(K10&lt;=1.44,"USO INSIGNIFICANTE","OUTORGA DE DIREITO DE USO"),IF(A8="Subterrânea",IF(K10&lt;=0.208,"USO INSIGNIFICANTE","OUTORGA DE DIREITO DE USO"),""))</f>
        <v/>
      </c>
      <c r="N12" s="64"/>
      <c r="O12" s="64"/>
      <c r="P12" s="1"/>
    </row>
    <row r="13" spans="1:16" ht="18.75" customHeight="1" thickBot="1" x14ac:dyDescent="0.3">
      <c r="A13" s="47"/>
      <c r="B13" s="46"/>
      <c r="C13" s="46"/>
      <c r="D13" s="46"/>
      <c r="E13" s="46"/>
      <c r="F13" s="46"/>
      <c r="G13" s="45" t="str">
        <f>IF(A13&gt;0,(((A13*B13)/86400)+F13)*(24/(I12*(1-E13))),"")</f>
        <v/>
      </c>
      <c r="H13" s="41"/>
      <c r="I13" s="41"/>
      <c r="J13" s="52" t="str">
        <f>IF(K10&lt;&gt;"",ROUNDUP(K10*I12*30,0),"")</f>
        <v/>
      </c>
      <c r="K13" s="52"/>
      <c r="L13" s="52"/>
      <c r="M13" s="1"/>
      <c r="N13" s="1"/>
      <c r="O13" s="1"/>
      <c r="P13" s="1"/>
    </row>
    <row r="14" spans="1:16" ht="18.75" x14ac:dyDescent="0.25">
      <c r="A14" s="1"/>
      <c r="B14" s="1"/>
      <c r="C14" s="1"/>
      <c r="D14" s="1"/>
      <c r="E14" s="1"/>
      <c r="F14" s="1"/>
      <c r="G14" s="39"/>
      <c r="H14" s="40"/>
      <c r="I14" s="40"/>
      <c r="J14" s="52"/>
      <c r="K14" s="52"/>
      <c r="L14" s="52"/>
      <c r="M14" s="1"/>
      <c r="N14" s="1"/>
      <c r="O14" s="1"/>
      <c r="P14" s="1"/>
    </row>
    <row r="15" spans="1:16" ht="27.75" customHeight="1" x14ac:dyDescent="0.25">
      <c r="A15" s="1"/>
      <c r="B15" s="51"/>
      <c r="C15" s="51"/>
      <c r="D15" s="51"/>
      <c r="E15" s="51"/>
      <c r="F15" s="51"/>
      <c r="G15" s="51"/>
      <c r="H15" s="1"/>
      <c r="I15" s="1"/>
      <c r="J15" s="52"/>
      <c r="K15" s="52"/>
      <c r="L15" s="52"/>
      <c r="M15" s="1"/>
      <c r="N15" s="1"/>
      <c r="O15" s="1"/>
      <c r="P15" s="1"/>
    </row>
    <row r="16" spans="1:16" ht="18.75" customHeight="1" x14ac:dyDescent="0.25">
      <c r="A16" s="1"/>
      <c r="B16" s="1"/>
      <c r="C16" s="15"/>
      <c r="D16" s="15"/>
      <c r="E16" s="1"/>
      <c r="F16" s="1"/>
      <c r="G16" s="1"/>
      <c r="H16" s="1"/>
      <c r="I16" s="1"/>
      <c r="J16" s="1"/>
      <c r="K16" s="30" t="s">
        <v>78</v>
      </c>
      <c r="L16" s="30"/>
      <c r="M16" s="1"/>
      <c r="N16" s="1"/>
      <c r="O16" s="1"/>
      <c r="P16" s="1"/>
    </row>
    <row r="17" spans="1:16" ht="18.75" customHeight="1" x14ac:dyDescent="0.25">
      <c r="A17" s="1"/>
      <c r="B17" s="1"/>
      <c r="C17" s="1"/>
      <c r="D17" s="59"/>
      <c r="E17" s="1"/>
      <c r="F17" s="1"/>
      <c r="G17" s="1"/>
      <c r="H17" s="1"/>
      <c r="I17" s="1"/>
      <c r="J17" s="1"/>
      <c r="K17" s="30"/>
      <c r="L17" s="30"/>
      <c r="M17" s="1"/>
      <c r="N17" s="1"/>
      <c r="O17" s="1"/>
      <c r="P17" s="1"/>
    </row>
    <row r="18" spans="1:16" ht="19.5" customHeight="1" x14ac:dyDescent="0.25">
      <c r="A18" s="34" t="str">
        <f>IF(B12&lt;100000,"_100.000",IF(AND(B12&gt;100000,B12&lt;500000),"De100.000a500.000","_500.000"))</f>
        <v>_500.000</v>
      </c>
      <c r="B18"/>
      <c r="C18" s="1"/>
      <c r="D18" s="5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30.75" customHeight="1" x14ac:dyDescent="0.3">
      <c r="A19" s="58" t="s">
        <v>45</v>
      </c>
      <c r="B19" s="58"/>
      <c r="C19" s="58"/>
      <c r="D19" s="58"/>
      <c r="E19" s="58"/>
      <c r="F19" s="58"/>
      <c r="G19" s="2"/>
      <c r="H19" s="1"/>
      <c r="I19" s="57" t="s">
        <v>88</v>
      </c>
      <c r="J19" s="57"/>
      <c r="K19" s="57"/>
      <c r="L19" s="48"/>
      <c r="M19" s="1"/>
      <c r="N19" s="1"/>
      <c r="O19" s="1"/>
      <c r="P19" s="11"/>
    </row>
    <row r="20" spans="1:16" ht="24" customHeight="1" x14ac:dyDescent="0.25">
      <c r="A20" s="56" t="s">
        <v>3</v>
      </c>
      <c r="B20" s="56"/>
      <c r="C20" s="56"/>
      <c r="D20" s="56"/>
      <c r="E20" s="56"/>
      <c r="F20" s="56"/>
      <c r="G20" s="42"/>
      <c r="H20" s="1"/>
      <c r="I20" s="57"/>
      <c r="J20" s="57"/>
      <c r="K20" s="57"/>
      <c r="L20" s="48"/>
      <c r="M20" s="1"/>
      <c r="N20" s="1"/>
      <c r="O20" s="1"/>
      <c r="P20" s="11"/>
    </row>
    <row r="21" spans="1:16" ht="75" x14ac:dyDescent="0.25">
      <c r="A21" s="4" t="s">
        <v>91</v>
      </c>
      <c r="B21" s="33" t="s">
        <v>92</v>
      </c>
      <c r="C21" s="33" t="s">
        <v>93</v>
      </c>
      <c r="D21" s="33" t="s">
        <v>94</v>
      </c>
      <c r="E21" s="33" t="s">
        <v>95</v>
      </c>
      <c r="F21" s="33" t="s">
        <v>106</v>
      </c>
      <c r="G21" s="43"/>
      <c r="H21" s="1"/>
      <c r="I21" s="13" t="str">
        <f>IF(AND(A22="Sim",D22&lt;&gt;"-"),IF(B22="Sim",(1-F22/100)*D22,D22),"-")</f>
        <v>-</v>
      </c>
      <c r="J21" s="32" t="s">
        <v>89</v>
      </c>
      <c r="K21" s="1"/>
      <c r="L21" s="1"/>
      <c r="M21" s="1"/>
      <c r="N21" s="1"/>
      <c r="O21" s="1"/>
      <c r="P21" s="26"/>
    </row>
    <row r="22" spans="1:16" ht="19.5" thickBot="1" x14ac:dyDescent="0.35">
      <c r="A22" s="35"/>
      <c r="B22" s="35"/>
      <c r="C22" s="36"/>
      <c r="D22" s="37"/>
      <c r="E22" s="35"/>
      <c r="F22" s="7" t="str">
        <f>IF(B22="Sim",VLOOKUP(E22,'Planilha Auxiliar'!F3:K35,6,FALSE),"-")</f>
        <v>-</v>
      </c>
      <c r="G22" s="6"/>
      <c r="H22" s="6"/>
      <c r="I22" s="6"/>
      <c r="J22" s="3"/>
      <c r="K22" s="3"/>
      <c r="L22" s="3"/>
      <c r="M22" s="3"/>
      <c r="N22" s="3"/>
      <c r="O22" s="3"/>
      <c r="P22" s="25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</sheetData>
  <sheetProtection algorithmName="SHA-512" hashValue="egyHpYDxyXVkt9dOoo20l44brWU/co4od4mfgNZjS0iYV7YbD0OFPB3uzrN1A3rH5rimbm6s3TUyVNttS9yBow==" saltValue="84s2mLBSP+doofGlEVu8xg==" spinCount="100000" sheet="1" selectLockedCells="1"/>
  <mergeCells count="15">
    <mergeCell ref="J13:L15"/>
    <mergeCell ref="A6:B6"/>
    <mergeCell ref="A2:P3"/>
    <mergeCell ref="A4:P4"/>
    <mergeCell ref="A20:F20"/>
    <mergeCell ref="I19:K20"/>
    <mergeCell ref="A19:F19"/>
    <mergeCell ref="D17:D18"/>
    <mergeCell ref="A7:B7"/>
    <mergeCell ref="A8:B8"/>
    <mergeCell ref="A10:G10"/>
    <mergeCell ref="K10:K11"/>
    <mergeCell ref="A11:G11"/>
    <mergeCell ref="I9:I11"/>
    <mergeCell ref="M12:O12"/>
  </mergeCells>
  <conditionalFormatting sqref="M12">
    <cfRule type="cellIs" dxfId="1" priority="1" operator="equal">
      <formula>"Outorga de Direito de Uso"</formula>
    </cfRule>
    <cfRule type="cellIs" dxfId="0" priority="2" operator="equal">
      <formula>"Uso Insignificante"</formula>
    </cfRule>
  </conditionalFormatting>
  <dataValidations count="4">
    <dataValidation type="list" allowBlank="1" showInputMessage="1" showErrorMessage="1" prompt="Selecione se há tratamento do efluente gerado" sqref="B22" xr:uid="{C6072991-D5B0-4220-B268-AE3BE7F31C91}">
      <formula1>"Sim,Não"</formula1>
    </dataValidation>
    <dataValidation type="list" allowBlank="1" showInputMessage="1" showErrorMessage="1" prompt="Selecione o consumo por habitante" sqref="B13" xr:uid="{336A50E0-CAF1-4B04-B9CA-79B00F5CF949}">
      <formula1>INDIRECT($A$18)</formula1>
    </dataValidation>
    <dataValidation type="list" allowBlank="1" showInputMessage="1" showErrorMessage="1" prompt="Selecione se há ou não há lançamento de efluentes" sqref="A22" xr:uid="{B476FD0B-C49E-4DC5-A9FE-71B256E5B9D5}">
      <formula1>"Sim,Não"</formula1>
    </dataValidation>
    <dataValidation type="list" allowBlank="1" showInputMessage="1" showErrorMessage="1" prompt="Selecione o Tipo de Captação_x000a_" sqref="A8:B8" xr:uid="{1C4F0DCE-83F9-4808-814C-9C0F1D5855AD}">
      <formula1>"Superficial,Subterrânea"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ione o tipo de tratamento utilizado_x000a_" xr:uid="{801A2F1D-4D2D-4BD6-ADEE-41D1FC9F5DD9}">
          <x14:formula1>
            <xm:f>'Planilha Auxiliar'!$F$3:$F$35</xm:f>
          </x14:formula1>
          <xm:sqref>E22</xm:sqref>
        </x14:dataValidation>
        <x14:dataValidation type="list" allowBlank="1" showInputMessage="1" showErrorMessage="1" prompt="Selecione o Índice de Perdas na Distribuição" xr:uid="{2BB66152-9C12-4E78-AF4E-745B907BEFF7}">
          <x14:formula1>
            <xm:f>'Planilha Auxiliar'!$A$13:$A$21</xm:f>
          </x14:formula1>
          <xm:sqref>C13</xm:sqref>
        </x14:dataValidation>
        <x14:dataValidation type="list" allowBlank="1" showInputMessage="1" showErrorMessage="1" prompt="Selecione o Índice de Perdas na Produção" xr:uid="{F4FBC02E-B0E1-48E5-A315-158224A9BEFD}">
          <x14:formula1>
            <xm:f>'Planilha Auxiliar'!$B$13:$B$18</xm:f>
          </x14:formula1>
          <xm:sqref>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EB097-A335-4120-A1E1-DB83E2653780}">
  <dimension ref="A1:O37"/>
  <sheetViews>
    <sheetView workbookViewId="0">
      <selection activeCell="A9" sqref="A9"/>
    </sheetView>
  </sheetViews>
  <sheetFormatPr defaultColWidth="9.140625" defaultRowHeight="15" x14ac:dyDescent="0.25"/>
  <cols>
    <col min="1" max="1" width="21.28515625" style="17" customWidth="1"/>
    <col min="2" max="2" width="19.140625" style="17" customWidth="1"/>
    <col min="3" max="3" width="11.7109375" style="17" customWidth="1"/>
    <col min="4" max="5" width="9.140625" style="15"/>
    <col min="6" max="8" width="48.28515625" style="18" customWidth="1"/>
    <col min="9" max="14" width="9.140625" style="19"/>
    <col min="15" max="16384" width="9.140625" style="15"/>
  </cols>
  <sheetData>
    <row r="1" spans="1:15" ht="25.5" x14ac:dyDescent="0.25">
      <c r="A1" s="9" t="s">
        <v>81</v>
      </c>
      <c r="B1" s="9" t="s">
        <v>83</v>
      </c>
      <c r="C1" s="9" t="s">
        <v>84</v>
      </c>
      <c r="F1" s="65" t="s">
        <v>4</v>
      </c>
      <c r="G1" s="65"/>
      <c r="H1" s="14"/>
      <c r="I1" s="14" t="s">
        <v>5</v>
      </c>
      <c r="J1" s="14" t="s">
        <v>6</v>
      </c>
      <c r="K1" s="14" t="s">
        <v>7</v>
      </c>
      <c r="L1" s="14" t="s">
        <v>5</v>
      </c>
      <c r="M1" s="14" t="s">
        <v>6</v>
      </c>
      <c r="N1" s="14" t="s">
        <v>7</v>
      </c>
      <c r="O1" s="9"/>
    </row>
    <row r="2" spans="1:15" x14ac:dyDescent="0.25">
      <c r="A2" s="16" t="s">
        <v>82</v>
      </c>
      <c r="B2" s="16">
        <v>90</v>
      </c>
      <c r="C2" s="16">
        <v>140</v>
      </c>
      <c r="F2" s="14"/>
      <c r="G2" s="14"/>
      <c r="H2" s="14"/>
      <c r="I2" s="65" t="s">
        <v>8</v>
      </c>
      <c r="J2" s="65"/>
      <c r="K2" s="65"/>
      <c r="L2" s="65" t="s">
        <v>9</v>
      </c>
      <c r="M2" s="65"/>
      <c r="N2" s="65"/>
      <c r="O2" s="9"/>
    </row>
    <row r="3" spans="1:15" x14ac:dyDescent="0.25">
      <c r="A3" s="17" t="s">
        <v>86</v>
      </c>
      <c r="B3" s="17">
        <v>100</v>
      </c>
      <c r="C3" s="17">
        <v>220</v>
      </c>
      <c r="F3" s="18" t="s">
        <v>10</v>
      </c>
      <c r="G3" s="18" t="s">
        <v>46</v>
      </c>
      <c r="H3" s="18" t="str">
        <f>G3&amp;"_fosforo"</f>
        <v>Semtratamento_fosforo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</row>
    <row r="4" spans="1:15" ht="18" customHeight="1" x14ac:dyDescent="0.25">
      <c r="A4" s="20" t="s">
        <v>85</v>
      </c>
      <c r="B4" s="20">
        <v>150</v>
      </c>
      <c r="C4" s="20">
        <v>300</v>
      </c>
      <c r="F4" s="18" t="s">
        <v>11</v>
      </c>
      <c r="G4" s="18" t="s">
        <v>11</v>
      </c>
      <c r="H4" s="18" t="str">
        <f t="shared" ref="H4:H35" si="0">G4&amp;"_fosforo"</f>
        <v>Biodisco_fosforo</v>
      </c>
      <c r="I4" s="19">
        <v>80</v>
      </c>
      <c r="J4" s="19">
        <v>95</v>
      </c>
      <c r="K4" s="19">
        <v>87.5</v>
      </c>
      <c r="L4" s="19">
        <v>0</v>
      </c>
      <c r="M4" s="19">
        <v>35</v>
      </c>
      <c r="N4" s="19">
        <v>17.5</v>
      </c>
    </row>
    <row r="5" spans="1:15" x14ac:dyDescent="0.25">
      <c r="F5" s="18" t="s">
        <v>12</v>
      </c>
      <c r="G5" s="18" t="s">
        <v>47</v>
      </c>
      <c r="H5" s="18" t="str">
        <f t="shared" si="0"/>
        <v>Filtroaeradosubmerso_fosforo</v>
      </c>
      <c r="I5" s="19">
        <v>80</v>
      </c>
      <c r="J5" s="19">
        <v>95</v>
      </c>
      <c r="K5" s="19">
        <v>87.5</v>
      </c>
      <c r="L5" s="19">
        <v>0</v>
      </c>
      <c r="M5" s="19">
        <v>35</v>
      </c>
      <c r="N5" s="19">
        <v>17.5</v>
      </c>
    </row>
    <row r="6" spans="1:15" x14ac:dyDescent="0.25">
      <c r="F6" s="18" t="s">
        <v>13</v>
      </c>
      <c r="G6" s="18" t="s">
        <v>48</v>
      </c>
      <c r="H6" s="18" t="str">
        <f t="shared" si="0"/>
        <v>Filtrobiológicopercolador_fosforo</v>
      </c>
      <c r="I6" s="19">
        <v>80</v>
      </c>
      <c r="J6" s="19">
        <v>95</v>
      </c>
      <c r="K6" s="19">
        <v>87.5</v>
      </c>
      <c r="L6" s="19">
        <v>0</v>
      </c>
      <c r="M6" s="19">
        <v>35</v>
      </c>
      <c r="N6" s="19">
        <v>17.5</v>
      </c>
    </row>
    <row r="7" spans="1:15" x14ac:dyDescent="0.25">
      <c r="F7" s="18" t="s">
        <v>14</v>
      </c>
      <c r="G7" s="18" t="s">
        <v>54</v>
      </c>
      <c r="H7" s="18" t="str">
        <f t="shared" si="0"/>
        <v>Filtrooubiodiscoescoamentosuperficial_fosforo</v>
      </c>
      <c r="I7" s="19">
        <v>80</v>
      </c>
      <c r="J7" s="19">
        <v>95</v>
      </c>
      <c r="K7" s="19">
        <v>87.5</v>
      </c>
      <c r="L7" s="19">
        <v>0</v>
      </c>
      <c r="M7" s="19">
        <v>35</v>
      </c>
      <c r="N7" s="19">
        <v>17.5</v>
      </c>
    </row>
    <row r="8" spans="1:15" x14ac:dyDescent="0.25">
      <c r="A8" s="17" t="s">
        <v>96</v>
      </c>
      <c r="F8" s="18" t="s">
        <v>15</v>
      </c>
      <c r="G8" s="18" t="s">
        <v>55</v>
      </c>
      <c r="H8" s="18" t="str">
        <f t="shared" si="0"/>
        <v>Filtrooubiodiscofísicoquímico_fosforo</v>
      </c>
      <c r="I8" s="19">
        <v>80</v>
      </c>
      <c r="J8" s="19">
        <v>95</v>
      </c>
      <c r="K8" s="19">
        <v>87.5</v>
      </c>
      <c r="L8" s="19">
        <v>0</v>
      </c>
      <c r="M8" s="19">
        <v>35</v>
      </c>
      <c r="N8" s="19">
        <v>17.5</v>
      </c>
    </row>
    <row r="9" spans="1:15" x14ac:dyDescent="0.25">
      <c r="A9" s="17">
        <v>54000</v>
      </c>
      <c r="B9" s="17" t="s">
        <v>97</v>
      </c>
      <c r="F9" s="18" t="s">
        <v>16</v>
      </c>
      <c r="G9" s="18" t="s">
        <v>56</v>
      </c>
      <c r="H9" s="18" t="str">
        <f t="shared" si="0"/>
        <v>Filtrooubiodiscoremoçãobiológicadenutrientes_fosforo</v>
      </c>
      <c r="I9" s="19">
        <v>80</v>
      </c>
      <c r="J9" s="19">
        <v>95</v>
      </c>
      <c r="K9" s="19">
        <v>87.5</v>
      </c>
      <c r="L9" s="19">
        <v>75</v>
      </c>
      <c r="M9" s="19">
        <v>90</v>
      </c>
      <c r="N9" s="19">
        <v>82.5</v>
      </c>
    </row>
    <row r="10" spans="1:15" x14ac:dyDescent="0.25">
      <c r="F10" s="18" t="s">
        <v>17</v>
      </c>
      <c r="G10" s="18" t="s">
        <v>57</v>
      </c>
      <c r="H10" s="18" t="str">
        <f t="shared" si="0"/>
        <v>Filtrooubiodiscowetlands_fosforo</v>
      </c>
      <c r="I10" s="19">
        <v>80</v>
      </c>
      <c r="J10" s="19">
        <v>95</v>
      </c>
      <c r="K10" s="19">
        <v>87.5</v>
      </c>
      <c r="L10" s="19">
        <v>0</v>
      </c>
      <c r="M10" s="19">
        <v>35</v>
      </c>
      <c r="N10" s="19">
        <v>17.5</v>
      </c>
    </row>
    <row r="11" spans="1:15" x14ac:dyDescent="0.25">
      <c r="F11" s="18" t="s">
        <v>18</v>
      </c>
      <c r="G11" s="18" t="s">
        <v>49</v>
      </c>
      <c r="H11" s="18" t="str">
        <f t="shared" si="0"/>
        <v>Lagoaaeradafacultativa_fosforo</v>
      </c>
      <c r="I11" s="19">
        <v>75</v>
      </c>
      <c r="J11" s="19">
        <v>85</v>
      </c>
      <c r="K11" s="19">
        <v>80</v>
      </c>
      <c r="L11" s="19">
        <v>0</v>
      </c>
      <c r="M11" s="19">
        <v>35</v>
      </c>
      <c r="N11" s="19">
        <v>17.5</v>
      </c>
    </row>
    <row r="12" spans="1:15" x14ac:dyDescent="0.25">
      <c r="A12" s="17" t="s">
        <v>100</v>
      </c>
      <c r="B12" s="17" t="s">
        <v>101</v>
      </c>
      <c r="F12" s="18" t="s">
        <v>19</v>
      </c>
      <c r="G12" s="18" t="s">
        <v>58</v>
      </c>
      <c r="H12" s="18" t="str">
        <f t="shared" si="0"/>
        <v>Lagoaanaeróbialagoafacultativa_fosforo</v>
      </c>
      <c r="I12" s="19">
        <v>75</v>
      </c>
      <c r="J12" s="19">
        <v>85</v>
      </c>
      <c r="K12" s="19">
        <v>80</v>
      </c>
      <c r="L12" s="19">
        <v>0</v>
      </c>
      <c r="M12" s="19">
        <v>35</v>
      </c>
      <c r="N12" s="19">
        <v>17.5</v>
      </c>
    </row>
    <row r="13" spans="1:15" ht="24.75" x14ac:dyDescent="0.25">
      <c r="A13" s="38">
        <v>0.18</v>
      </c>
      <c r="B13" s="38">
        <v>0.05</v>
      </c>
      <c r="F13" s="18" t="s">
        <v>20</v>
      </c>
      <c r="G13" s="18" t="s">
        <v>59</v>
      </c>
      <c r="H13" s="18" t="str">
        <f t="shared" si="0"/>
        <v>Lagoaanaeróbialagoafacultativalagoadematuração_fosforo</v>
      </c>
      <c r="I13" s="19">
        <v>80</v>
      </c>
      <c r="J13" s="19">
        <v>85</v>
      </c>
      <c r="K13" s="19">
        <v>82.5</v>
      </c>
      <c r="L13" s="19">
        <v>0</v>
      </c>
      <c r="M13" s="19">
        <v>50</v>
      </c>
      <c r="N13" s="19">
        <v>25</v>
      </c>
    </row>
    <row r="14" spans="1:15" x14ac:dyDescent="0.25">
      <c r="A14" s="38">
        <v>0.2</v>
      </c>
      <c r="B14" s="38">
        <v>0.06</v>
      </c>
      <c r="F14" s="18" t="s">
        <v>21</v>
      </c>
      <c r="G14" s="18" t="s">
        <v>60</v>
      </c>
      <c r="H14" s="18" t="str">
        <f t="shared" si="0"/>
        <v>Lagoadeestabilizaçãofísicoquímico_fosforo</v>
      </c>
      <c r="I14" s="19">
        <v>85</v>
      </c>
      <c r="J14" s="19">
        <v>95</v>
      </c>
      <c r="K14" s="19">
        <v>90</v>
      </c>
      <c r="L14" s="19">
        <v>85</v>
      </c>
      <c r="M14" s="19">
        <v>95</v>
      </c>
      <c r="N14" s="19">
        <v>90</v>
      </c>
    </row>
    <row r="15" spans="1:15" x14ac:dyDescent="0.25">
      <c r="A15" s="38">
        <v>0.22</v>
      </c>
      <c r="B15" s="38">
        <v>7.0000000000000007E-2</v>
      </c>
      <c r="F15" s="18" t="s">
        <v>22</v>
      </c>
      <c r="G15" s="18" t="s">
        <v>50</v>
      </c>
      <c r="H15" s="18" t="str">
        <f t="shared" si="0"/>
        <v>Lagoafacultativa_fosforo</v>
      </c>
      <c r="I15" s="19">
        <v>75</v>
      </c>
      <c r="J15" s="19">
        <v>85</v>
      </c>
      <c r="K15" s="19">
        <v>80</v>
      </c>
      <c r="L15" s="19">
        <v>0</v>
      </c>
      <c r="M15" s="19">
        <v>35</v>
      </c>
      <c r="N15" s="19">
        <v>17.5</v>
      </c>
    </row>
    <row r="16" spans="1:15" x14ac:dyDescent="0.25">
      <c r="A16" s="38">
        <v>0.24</v>
      </c>
      <c r="B16" s="38">
        <v>0.08</v>
      </c>
      <c r="F16" s="18" t="s">
        <v>23</v>
      </c>
      <c r="G16" s="18" t="s">
        <v>51</v>
      </c>
      <c r="H16" s="18" t="str">
        <f t="shared" si="0"/>
        <v>Lodosativados_fosforo</v>
      </c>
      <c r="I16" s="19">
        <v>85</v>
      </c>
      <c r="J16" s="19">
        <v>95</v>
      </c>
      <c r="K16" s="19">
        <v>90</v>
      </c>
      <c r="L16" s="19">
        <v>0</v>
      </c>
      <c r="M16" s="19">
        <v>35</v>
      </c>
      <c r="N16" s="19">
        <v>17.5</v>
      </c>
    </row>
    <row r="17" spans="1:14" x14ac:dyDescent="0.25">
      <c r="A17" s="38">
        <v>0.26</v>
      </c>
      <c r="B17" s="38">
        <v>0.09</v>
      </c>
      <c r="F17" s="18" t="s">
        <v>24</v>
      </c>
      <c r="G17" s="18" t="s">
        <v>61</v>
      </c>
      <c r="H17" s="18" t="str">
        <f t="shared" si="0"/>
        <v>Lodosativadosfísicoquímico_fosforo</v>
      </c>
      <c r="I17" s="19">
        <v>85</v>
      </c>
      <c r="J17" s="19">
        <v>95</v>
      </c>
      <c r="K17" s="19">
        <v>90</v>
      </c>
      <c r="L17" s="19">
        <v>85</v>
      </c>
      <c r="M17" s="19">
        <v>95</v>
      </c>
      <c r="N17" s="19">
        <v>90</v>
      </c>
    </row>
    <row r="18" spans="1:14" x14ac:dyDescent="0.25">
      <c r="A18" s="38">
        <v>0.28000000000000003</v>
      </c>
      <c r="B18" s="38">
        <v>0.1</v>
      </c>
      <c r="F18" s="18" t="s">
        <v>25</v>
      </c>
      <c r="G18" s="18" t="s">
        <v>62</v>
      </c>
      <c r="H18" s="18" t="str">
        <f t="shared" si="0"/>
        <v>Lodosativadosremoçãobiológicadenutrientes_fosforo</v>
      </c>
      <c r="I18" s="19">
        <v>85</v>
      </c>
      <c r="J18" s="19">
        <v>95</v>
      </c>
      <c r="K18" s="19">
        <v>90</v>
      </c>
      <c r="L18" s="19">
        <v>75</v>
      </c>
      <c r="M18" s="19">
        <v>90</v>
      </c>
      <c r="N18" s="19">
        <v>82.5</v>
      </c>
    </row>
    <row r="19" spans="1:14" x14ac:dyDescent="0.25">
      <c r="A19" s="38">
        <v>0.3</v>
      </c>
      <c r="B19" s="38"/>
      <c r="F19" s="18" t="s">
        <v>26</v>
      </c>
      <c r="G19" s="18" t="s">
        <v>26</v>
      </c>
      <c r="H19" s="18" t="str">
        <f t="shared" si="0"/>
        <v>Outro_fosforo</v>
      </c>
      <c r="I19" s="19">
        <v>60</v>
      </c>
      <c r="J19" s="19">
        <v>70</v>
      </c>
      <c r="K19" s="19">
        <v>65</v>
      </c>
      <c r="L19" s="19">
        <v>0</v>
      </c>
      <c r="M19" s="19">
        <v>70</v>
      </c>
      <c r="N19" s="19">
        <v>35</v>
      </c>
    </row>
    <row r="20" spans="1:14" x14ac:dyDescent="0.25">
      <c r="A20" s="38">
        <v>0.32</v>
      </c>
      <c r="B20" s="38"/>
      <c r="F20" s="18" t="s">
        <v>27</v>
      </c>
      <c r="G20" s="18" t="s">
        <v>52</v>
      </c>
      <c r="H20" s="18" t="str">
        <f t="shared" si="0"/>
        <v>Reatoranaeróbio_fosforo</v>
      </c>
      <c r="I20" s="19">
        <v>60</v>
      </c>
      <c r="J20" s="19">
        <v>75</v>
      </c>
      <c r="K20" s="19">
        <v>67.5</v>
      </c>
      <c r="L20" s="19">
        <v>0</v>
      </c>
      <c r="M20" s="19">
        <v>35</v>
      </c>
      <c r="N20" s="19">
        <v>17.5</v>
      </c>
    </row>
    <row r="21" spans="1:14" x14ac:dyDescent="0.25">
      <c r="A21" s="38">
        <v>0.34</v>
      </c>
      <c r="B21" s="38"/>
      <c r="F21" s="18" t="s">
        <v>28</v>
      </c>
      <c r="G21" s="18" t="s">
        <v>63</v>
      </c>
      <c r="H21" s="18" t="str">
        <f t="shared" si="0"/>
        <v>Reatoranaeróbioescoamentosuperficial_fosforo</v>
      </c>
      <c r="I21" s="19">
        <v>75</v>
      </c>
      <c r="J21" s="19">
        <v>90</v>
      </c>
      <c r="K21" s="19">
        <v>82.5</v>
      </c>
      <c r="L21" s="19">
        <v>0</v>
      </c>
      <c r="M21" s="19">
        <v>35</v>
      </c>
      <c r="N21" s="19">
        <v>17.5</v>
      </c>
    </row>
    <row r="22" spans="1:14" x14ac:dyDescent="0.25">
      <c r="F22" s="18" t="s">
        <v>29</v>
      </c>
      <c r="G22" s="18" t="s">
        <v>64</v>
      </c>
      <c r="H22" s="18" t="str">
        <f t="shared" si="0"/>
        <v>Reatoranaeróbiofiltroaeradosubmerso_fosforo</v>
      </c>
      <c r="I22" s="19">
        <v>80</v>
      </c>
      <c r="J22" s="19">
        <v>95</v>
      </c>
      <c r="K22" s="19">
        <v>87.5</v>
      </c>
      <c r="L22" s="19">
        <v>0</v>
      </c>
      <c r="M22" s="19">
        <v>35</v>
      </c>
      <c r="N22" s="19">
        <v>17.5</v>
      </c>
    </row>
    <row r="23" spans="1:14" x14ac:dyDescent="0.25">
      <c r="F23" s="18" t="s">
        <v>30</v>
      </c>
      <c r="G23" s="18" t="s">
        <v>65</v>
      </c>
      <c r="H23" s="18" t="str">
        <f t="shared" si="0"/>
        <v>Reatoranaeróbiofiltroanaeróbio_fosforo</v>
      </c>
      <c r="I23" s="19">
        <v>75</v>
      </c>
      <c r="J23" s="19">
        <v>95</v>
      </c>
      <c r="K23" s="19">
        <v>85</v>
      </c>
      <c r="L23" s="19">
        <v>0</v>
      </c>
      <c r="M23" s="19">
        <v>35</v>
      </c>
      <c r="N23" s="19">
        <v>17.5</v>
      </c>
    </row>
    <row r="24" spans="1:14" x14ac:dyDescent="0.25">
      <c r="F24" s="18" t="s">
        <v>31</v>
      </c>
      <c r="G24" s="18" t="s">
        <v>66</v>
      </c>
      <c r="H24" s="18" t="str">
        <f t="shared" si="0"/>
        <v>Reatoranaeróbiofiltrobiológicopercolador_fosforo</v>
      </c>
      <c r="I24" s="19">
        <v>80</v>
      </c>
      <c r="J24" s="19">
        <v>95</v>
      </c>
      <c r="K24" s="19">
        <v>87.5</v>
      </c>
      <c r="L24" s="19">
        <v>0</v>
      </c>
      <c r="M24" s="19">
        <v>35</v>
      </c>
      <c r="N24" s="19">
        <v>17.5</v>
      </c>
    </row>
    <row r="25" spans="1:14" x14ac:dyDescent="0.25">
      <c r="F25" s="18" t="s">
        <v>32</v>
      </c>
      <c r="G25" s="18" t="s">
        <v>67</v>
      </c>
      <c r="H25" s="18" t="str">
        <f t="shared" si="0"/>
        <v>Reatoranaeróbiofísicoquímico_fosforo</v>
      </c>
      <c r="I25" s="19">
        <v>85</v>
      </c>
      <c r="J25" s="19">
        <v>95</v>
      </c>
      <c r="K25" s="19">
        <v>90</v>
      </c>
      <c r="L25" s="19">
        <v>85</v>
      </c>
      <c r="M25" s="19">
        <v>95</v>
      </c>
      <c r="N25" s="19">
        <v>90</v>
      </c>
    </row>
    <row r="26" spans="1:14" x14ac:dyDescent="0.25">
      <c r="F26" s="18" t="s">
        <v>33</v>
      </c>
      <c r="G26" s="18" t="s">
        <v>68</v>
      </c>
      <c r="H26" s="18" t="str">
        <f t="shared" si="0"/>
        <v>Reatoranaeróbioflotação_fosforo</v>
      </c>
      <c r="I26" s="19">
        <v>85</v>
      </c>
      <c r="J26" s="19">
        <v>95</v>
      </c>
      <c r="K26" s="19">
        <v>90</v>
      </c>
      <c r="L26" s="19">
        <v>75</v>
      </c>
      <c r="M26" s="19">
        <v>90</v>
      </c>
      <c r="N26" s="19">
        <v>82.5</v>
      </c>
    </row>
    <row r="27" spans="1:14" x14ac:dyDescent="0.25">
      <c r="F27" s="18" t="s">
        <v>34</v>
      </c>
      <c r="G27" s="18" t="s">
        <v>69</v>
      </c>
      <c r="H27" s="18" t="str">
        <f t="shared" si="0"/>
        <v>Reatoranaeróbiolagoadepolimento_fosforo</v>
      </c>
      <c r="I27" s="19">
        <v>75</v>
      </c>
      <c r="J27" s="19">
        <v>85</v>
      </c>
      <c r="K27" s="19">
        <v>80</v>
      </c>
      <c r="L27" s="19">
        <v>50</v>
      </c>
      <c r="M27" s="19">
        <v>95</v>
      </c>
      <c r="N27" s="19">
        <v>72.5</v>
      </c>
    </row>
    <row r="28" spans="1:14" x14ac:dyDescent="0.25">
      <c r="F28" s="18" t="s">
        <v>35</v>
      </c>
      <c r="G28" s="18" t="s">
        <v>70</v>
      </c>
      <c r="H28" s="18" t="str">
        <f t="shared" si="0"/>
        <v>Reatoranaeróbiolodosativados_fosforo</v>
      </c>
      <c r="I28" s="19">
        <v>85</v>
      </c>
      <c r="J28" s="19">
        <v>95</v>
      </c>
      <c r="K28" s="19">
        <v>90</v>
      </c>
      <c r="L28" s="19">
        <v>0</v>
      </c>
      <c r="M28" s="19">
        <v>35</v>
      </c>
      <c r="N28" s="19">
        <v>17.5</v>
      </c>
    </row>
    <row r="29" spans="1:14" x14ac:dyDescent="0.25">
      <c r="F29" s="18" t="s">
        <v>36</v>
      </c>
      <c r="G29" s="18" t="s">
        <v>71</v>
      </c>
      <c r="H29" s="18" t="str">
        <f t="shared" si="0"/>
        <v>Reatoranaeróbiowetlands_fosforo</v>
      </c>
      <c r="I29" s="19">
        <v>75</v>
      </c>
      <c r="J29" s="19">
        <v>90</v>
      </c>
      <c r="K29" s="19">
        <v>82.5</v>
      </c>
      <c r="L29" s="19">
        <v>0</v>
      </c>
      <c r="M29" s="19">
        <v>35</v>
      </c>
      <c r="N29" s="19">
        <v>17.5</v>
      </c>
    </row>
    <row r="30" spans="1:14" x14ac:dyDescent="0.25">
      <c r="F30" s="18" t="s">
        <v>37</v>
      </c>
      <c r="G30" s="18" t="s">
        <v>53</v>
      </c>
      <c r="H30" s="18" t="str">
        <f t="shared" si="0"/>
        <v>Tanqueséptico_fosforo</v>
      </c>
      <c r="I30" s="19">
        <v>30</v>
      </c>
      <c r="J30" s="19">
        <v>35</v>
      </c>
      <c r="K30" s="19">
        <v>32.5</v>
      </c>
      <c r="L30" s="19">
        <v>0</v>
      </c>
      <c r="M30" s="19">
        <v>35</v>
      </c>
      <c r="N30" s="19">
        <v>17.5</v>
      </c>
    </row>
    <row r="31" spans="1:14" x14ac:dyDescent="0.25">
      <c r="F31" s="18" t="s">
        <v>38</v>
      </c>
      <c r="G31" s="18" t="s">
        <v>72</v>
      </c>
      <c r="H31" s="18" t="str">
        <f t="shared" si="0"/>
        <v>Tanquesépticoescoamentosuperficial_fosforo</v>
      </c>
      <c r="I31" s="19">
        <v>80</v>
      </c>
      <c r="J31" s="19">
        <v>90</v>
      </c>
      <c r="K31" s="19">
        <v>85</v>
      </c>
      <c r="L31" s="19">
        <v>0</v>
      </c>
      <c r="M31" s="19">
        <v>35</v>
      </c>
      <c r="N31" s="19">
        <v>17.5</v>
      </c>
    </row>
    <row r="32" spans="1:14" x14ac:dyDescent="0.25">
      <c r="F32" s="18" t="s">
        <v>39</v>
      </c>
      <c r="G32" s="18" t="s">
        <v>73</v>
      </c>
      <c r="H32" s="18" t="str">
        <f t="shared" si="0"/>
        <v>Tanquesépticofiltroanaeróbio_fosforo</v>
      </c>
      <c r="I32" s="19">
        <v>60</v>
      </c>
      <c r="J32" s="19">
        <v>85</v>
      </c>
      <c r="K32" s="19">
        <v>72.5</v>
      </c>
      <c r="L32" s="19">
        <v>0</v>
      </c>
      <c r="M32" s="19">
        <v>35</v>
      </c>
      <c r="N32" s="19">
        <v>17.5</v>
      </c>
    </row>
    <row r="33" spans="6:15" x14ac:dyDescent="0.25">
      <c r="F33" s="18" t="s">
        <v>40</v>
      </c>
      <c r="G33" s="18" t="s">
        <v>74</v>
      </c>
      <c r="H33" s="18" t="str">
        <f t="shared" si="0"/>
        <v>Tanquesépticofiltrobiológicopercolador_fosforo</v>
      </c>
      <c r="I33" s="19">
        <v>75</v>
      </c>
      <c r="J33" s="19">
        <v>95</v>
      </c>
      <c r="K33" s="19">
        <v>85</v>
      </c>
      <c r="L33" s="19">
        <v>0</v>
      </c>
      <c r="M33" s="19">
        <v>35</v>
      </c>
      <c r="N33" s="19">
        <v>17.5</v>
      </c>
    </row>
    <row r="34" spans="6:15" x14ac:dyDescent="0.25">
      <c r="F34" s="18" t="s">
        <v>41</v>
      </c>
      <c r="G34" s="18" t="s">
        <v>75</v>
      </c>
      <c r="H34" s="18" t="str">
        <f t="shared" si="0"/>
        <v>Tanquesépticolagoafacultativa_fosforo</v>
      </c>
      <c r="I34" s="19">
        <v>75</v>
      </c>
      <c r="J34" s="19">
        <v>85</v>
      </c>
      <c r="K34" s="19">
        <v>80</v>
      </c>
      <c r="L34" s="19">
        <v>0</v>
      </c>
      <c r="M34" s="19">
        <v>35</v>
      </c>
      <c r="N34" s="19">
        <v>17.5</v>
      </c>
    </row>
    <row r="35" spans="6:15" x14ac:dyDescent="0.25">
      <c r="F35" s="21" t="s">
        <v>42</v>
      </c>
      <c r="G35" s="21" t="s">
        <v>76</v>
      </c>
      <c r="H35" s="18" t="str">
        <f t="shared" si="0"/>
        <v>Tanquesépticowetlands_fosforo</v>
      </c>
      <c r="I35" s="22">
        <v>80</v>
      </c>
      <c r="J35" s="22">
        <v>90</v>
      </c>
      <c r="K35" s="22">
        <v>85</v>
      </c>
      <c r="L35" s="22">
        <v>0</v>
      </c>
      <c r="M35" s="22">
        <v>35</v>
      </c>
      <c r="N35" s="22">
        <v>17.5</v>
      </c>
      <c r="O35" s="23"/>
    </row>
    <row r="37" spans="6:15" x14ac:dyDescent="0.25">
      <c r="F37" s="18" t="s">
        <v>77</v>
      </c>
      <c r="G37" s="18" t="e">
        <f>VLOOKUP(#REF!,'Planilha Auxiliar'!F3:G35,2,FALSE)</f>
        <v>#REF!</v>
      </c>
      <c r="H37" s="18" t="e">
        <f>VLOOKUP(#REF!,'Planilha Auxiliar'!F3:H35,3,FALSE)</f>
        <v>#REF!</v>
      </c>
    </row>
  </sheetData>
  <mergeCells count="3">
    <mergeCell ref="I2:K2"/>
    <mergeCell ref="L2:N2"/>
    <mergeCell ref="F1:G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69</vt:i4>
      </vt:variant>
    </vt:vector>
  </HeadingPairs>
  <TitlesOfParts>
    <vt:vector size="71" baseType="lpstr">
      <vt:lpstr>Calcule Seu Uso</vt:lpstr>
      <vt:lpstr>Planilha Auxiliar</vt:lpstr>
      <vt:lpstr>_100.000</vt:lpstr>
      <vt:lpstr>_500.000</vt:lpstr>
      <vt:lpstr>Biodisco</vt:lpstr>
      <vt:lpstr>Biodisco_fosforo</vt:lpstr>
      <vt:lpstr>De100.000a500.000</vt:lpstr>
      <vt:lpstr>Filtroaeradosubmerso</vt:lpstr>
      <vt:lpstr>Filtroaeradosubmerso_fosforo</vt:lpstr>
      <vt:lpstr>Filtrobiológicopercolador</vt:lpstr>
      <vt:lpstr>Filtrobiológicopercolador_fosforo</vt:lpstr>
      <vt:lpstr>Filtrooubiodiscoescoamentosuperficial</vt:lpstr>
      <vt:lpstr>Filtrooubiodiscoescoamentosuperficial_fosforo</vt:lpstr>
      <vt:lpstr>Filtrooubiodiscofísicoquímico</vt:lpstr>
      <vt:lpstr>Filtrooubiodiscofísicoquímico_fosforo</vt:lpstr>
      <vt:lpstr>Filtrooubiodiscoremoçãobiológicadenutrientes</vt:lpstr>
      <vt:lpstr>Filtrooubiodiscoremoçãobiológicadenutrientes_fosforo</vt:lpstr>
      <vt:lpstr>Filtrooubiodiscowetlands</vt:lpstr>
      <vt:lpstr>Filtrooubiodiscowetlands_fosforo</vt:lpstr>
      <vt:lpstr>Lagoaaeradafacultativa</vt:lpstr>
      <vt:lpstr>Lagoaaeradafacultativa_fosforo</vt:lpstr>
      <vt:lpstr>Lagoaanaeróbialagoafacultativa</vt:lpstr>
      <vt:lpstr>Lagoaanaeróbialagoafacultativa_fosforo</vt:lpstr>
      <vt:lpstr>Lagoaanaeróbialagoafacultativalagoadematuração</vt:lpstr>
      <vt:lpstr>Lagoaanaeróbialagoafacultativalagoadematuração_fosforo</vt:lpstr>
      <vt:lpstr>Lagoadeestabilizaçãofísicoquímico</vt:lpstr>
      <vt:lpstr>Lagoadeestabilizaçãofísicoquímico_fosforo</vt:lpstr>
      <vt:lpstr>Lagoafacultativa</vt:lpstr>
      <vt:lpstr>Lagoafacultativa_fosforo</vt:lpstr>
      <vt:lpstr>Lodosativados</vt:lpstr>
      <vt:lpstr>Lodosativados_fosforo</vt:lpstr>
      <vt:lpstr>Lodosativadosfísicoquímico</vt:lpstr>
      <vt:lpstr>Lodosativadosfísicoquímico_fosforo</vt:lpstr>
      <vt:lpstr>Lodosativadosremoçãobiológicadenutrientes</vt:lpstr>
      <vt:lpstr>Lodosativadosremoçãobiológicadenutrientes_fosforo</vt:lpstr>
      <vt:lpstr>Outro</vt:lpstr>
      <vt:lpstr>Outro_fosforo</vt:lpstr>
      <vt:lpstr>Reatoranaeróbio</vt:lpstr>
      <vt:lpstr>Reatoranaeróbio_fosforo</vt:lpstr>
      <vt:lpstr>Reatoranaeróbioescoamentosuperficial</vt:lpstr>
      <vt:lpstr>Reatoranaeróbioescoamentosuperficial_fosforo</vt:lpstr>
      <vt:lpstr>Reatoranaeróbiofiltroaeradosubmerso</vt:lpstr>
      <vt:lpstr>Reatoranaeróbiofiltroaeradosubmerso_fosforo</vt:lpstr>
      <vt:lpstr>Reatoranaeróbiofiltroanaeróbio</vt:lpstr>
      <vt:lpstr>Reatoranaeróbiofiltroanaeróbio_fosforo</vt:lpstr>
      <vt:lpstr>Reatoranaeróbiofiltrobiológicopercolador</vt:lpstr>
      <vt:lpstr>Reatoranaeróbiofiltrobiológicopercolador_fosforo</vt:lpstr>
      <vt:lpstr>Reatoranaeróbiofísicoquímico</vt:lpstr>
      <vt:lpstr>Reatoranaeróbiofísicoquímico_fosforo</vt:lpstr>
      <vt:lpstr>Reatoranaeróbioflotação</vt:lpstr>
      <vt:lpstr>Reatoranaeróbioflotação_fosforo</vt:lpstr>
      <vt:lpstr>Reatoranaeróbiolagoadepolimento</vt:lpstr>
      <vt:lpstr>Reatoranaeróbiolagoadepolimento_fosforo</vt:lpstr>
      <vt:lpstr>Reatoranaeróbiolodosativados</vt:lpstr>
      <vt:lpstr>Reatoranaeróbiolodosativados_fosforo</vt:lpstr>
      <vt:lpstr>Reatoranaeróbiowetlands</vt:lpstr>
      <vt:lpstr>Reatoranaeróbiowetlands_fosforo</vt:lpstr>
      <vt:lpstr>Semtratamento</vt:lpstr>
      <vt:lpstr>Semtratamento_fosforo</vt:lpstr>
      <vt:lpstr>Tanqueséptico</vt:lpstr>
      <vt:lpstr>Tanqueséptico_fosforo</vt:lpstr>
      <vt:lpstr>Tanquesépticoescoamentosuperficial</vt:lpstr>
      <vt:lpstr>Tanquesépticoescoamentosuperficial_fosforo</vt:lpstr>
      <vt:lpstr>Tanquesépticofiltroanaeróbio</vt:lpstr>
      <vt:lpstr>Tanquesépticofiltroanaeróbio_fosforo</vt:lpstr>
      <vt:lpstr>Tanquesépticofiltrobiológicopercolador</vt:lpstr>
      <vt:lpstr>Tanquesépticofiltrobiológicopercolador_fosforo</vt:lpstr>
      <vt:lpstr>Tanquesépticolagoafacultativa</vt:lpstr>
      <vt:lpstr>Tanquesépticolagoafacultativa_fosforo</vt:lpstr>
      <vt:lpstr>Tanquesépticowetlands</vt:lpstr>
      <vt:lpstr>Tanquesépticowetlands_fosforo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Morita dos Santos</dc:creator>
  <cp:lastModifiedBy>Marisa Morita dos Santos</cp:lastModifiedBy>
  <dcterms:created xsi:type="dcterms:W3CDTF">2024-06-25T12:04:38Z</dcterms:created>
  <dcterms:modified xsi:type="dcterms:W3CDTF">2025-02-19T21:00:09Z</dcterms:modified>
</cp:coreProperties>
</file>