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C:\Users\marisa.santos\Downloads\MA2307\Anexo X_V4\"/>
    </mc:Choice>
  </mc:AlternateContent>
  <xr:revisionPtr revIDLastSave="0" documentId="13_ncr:1_{796B6E29-BD9D-48C2-937A-8BA095A97C05}" xr6:coauthVersionLast="47" xr6:coauthVersionMax="47" xr10:uidLastSave="{00000000-0000-0000-0000-000000000000}"/>
  <bookViews>
    <workbookView xWindow="-120" yWindow="-120" windowWidth="29040" windowHeight="15720" xr2:uid="{1C38F59D-E72E-4A43-8837-E179BF993DDA}"/>
  </bookViews>
  <sheets>
    <sheet name="Calcule Seu Uso" sheetId="1" r:id="rId1"/>
    <sheet name="Planilha Auxiliar" sheetId="2" state="hidden" r:id="rId2"/>
  </sheets>
  <definedNames>
    <definedName name="Biodisco">'Planilha Auxiliar'!$Q$4:$S$4</definedName>
    <definedName name="Biodisco_fosforo">'Planilha Auxiliar'!$Q$4:$S$4</definedName>
    <definedName name="Filtroaeradosubmerso">'Planilha Auxiliar'!$Q$5:$S$5</definedName>
    <definedName name="Filtroaeradosubmerso_fosforo">'Planilha Auxiliar'!$T$5:$V$5</definedName>
    <definedName name="Filtrobiológicopercolador">'Planilha Auxiliar'!$Q$6:$S$6</definedName>
    <definedName name="Filtrobiológicopercolador_fosforo">'Planilha Auxiliar'!$T$6:$V$6</definedName>
    <definedName name="Filtrooubiodiscoescoamentosuperficial">'Planilha Auxiliar'!$Q$7:$S$7</definedName>
    <definedName name="Filtrooubiodiscoescoamentosuperficial_fosforo">'Planilha Auxiliar'!$T$7:$V$7</definedName>
    <definedName name="Filtrooubiodiscofísicoquímico">'Planilha Auxiliar'!$Q$8:$S$8</definedName>
    <definedName name="Filtrooubiodiscofísicoquímico_fosforo">'Planilha Auxiliar'!$T$8:$V$8</definedName>
    <definedName name="Filtrooubiodiscoremoçãobiológicadenutrientes">'Planilha Auxiliar'!$Q$9:$S$9</definedName>
    <definedName name="Filtrooubiodiscoremoçãobiológicadenutrientes_fosforo">'Planilha Auxiliar'!$T$9:$V$9</definedName>
    <definedName name="Filtrooubiodiscowetlands">'Planilha Auxiliar'!$Q$10:$S$10</definedName>
    <definedName name="Filtrooubiodiscowetlands_fosforo">'Planilha Auxiliar'!$T$10:$V$10</definedName>
    <definedName name="Lagoaaeradafacultativa">'Planilha Auxiliar'!$Q$10:$S$10</definedName>
    <definedName name="Lagoaaeradafacultativa_fosforo">'Planilha Auxiliar'!$T$11:$V$11</definedName>
    <definedName name="Lagoaanaeróbialagoafacultativa">'Planilha Auxiliar'!$Q$12:$S$12</definedName>
    <definedName name="Lagoaanaeróbialagoafacultativa_fosforo">'Planilha Auxiliar'!$T$12:$V$12</definedName>
    <definedName name="Lagoaanaeróbialagoafacultativalagoadematuração">'Planilha Auxiliar'!$Q$13:$S$13</definedName>
    <definedName name="Lagoaanaeróbialagoafacultativalagoadematuração_fosforo">'Planilha Auxiliar'!$T$13:$V$13</definedName>
    <definedName name="Lagoadeestabilizaçãofísicoquímico">'Planilha Auxiliar'!$Q$14:$S$14</definedName>
    <definedName name="Lagoadeestabilizaçãofísicoquímico_fosforo">'Planilha Auxiliar'!$T$14:$V$14</definedName>
    <definedName name="Lagoafacultativa">'Planilha Auxiliar'!$Q$15:$S$15</definedName>
    <definedName name="Lagoafacultativa_fosforo">'Planilha Auxiliar'!$T$15:$V$15</definedName>
    <definedName name="Lodosativados">'Planilha Auxiliar'!$Q$16:$S$16</definedName>
    <definedName name="Lodosativados_fosforo">'Planilha Auxiliar'!$T$16:$V$16</definedName>
    <definedName name="Lodosativadosfísicoquímico">'Planilha Auxiliar'!$Q$17:$S$17</definedName>
    <definedName name="Lodosativadosfísicoquímico_fosforo">'Planilha Auxiliar'!$T$17:$V$17</definedName>
    <definedName name="Lodosativadosremoçãobiológicadenutrientes">'Planilha Auxiliar'!$Q$18:$S$18</definedName>
    <definedName name="Lodosativadosremoçãobiológicadenutrientes_fosforo">'Planilha Auxiliar'!$T$18:$V$18</definedName>
    <definedName name="Outro">'Planilha Auxiliar'!$Q$19:$S$19</definedName>
    <definedName name="Outro_fosforo">'Planilha Auxiliar'!$T$19:$V$19</definedName>
    <definedName name="Reatoranaeróbio">'Planilha Auxiliar'!$Q$20:$S$20</definedName>
    <definedName name="Reatoranaeróbio_fosforo">'Planilha Auxiliar'!$T$20:$V$20</definedName>
    <definedName name="Reatoranaeróbioescoamentosuperficial">'Planilha Auxiliar'!$Q$21:$S$21</definedName>
    <definedName name="Reatoranaeróbioescoamentosuperficial_fosforo">'Planilha Auxiliar'!$T$21:$V$21</definedName>
    <definedName name="Reatoranaeróbiofiltroaeradosubmerso">'Planilha Auxiliar'!$Q$22:$S$22</definedName>
    <definedName name="Reatoranaeróbiofiltroaeradosubmerso_fosforo">'Planilha Auxiliar'!$T$22:$V$22</definedName>
    <definedName name="Reatoranaeróbiofiltroanaeróbio">'Planilha Auxiliar'!$Q$23:$S$23</definedName>
    <definedName name="Reatoranaeróbiofiltroanaeróbio_fosforo">'Planilha Auxiliar'!$T$23:$V$23</definedName>
    <definedName name="Reatoranaeróbiofiltrobiológicopercolador">'Planilha Auxiliar'!$Q$24:$S$24</definedName>
    <definedName name="Reatoranaeróbiofiltrobiológicopercolador_fosforo">'Planilha Auxiliar'!$T$24:$V$24</definedName>
    <definedName name="Reatoranaeróbiofísicoquímico">'Planilha Auxiliar'!$Q$25:$S$25</definedName>
    <definedName name="Reatoranaeróbiofísicoquímico_fosforo">'Planilha Auxiliar'!$T$25:$V$25</definedName>
    <definedName name="Reatoranaeróbioflotação">'Planilha Auxiliar'!$Q$26:$S$26</definedName>
    <definedName name="Reatoranaeróbioflotação_fosforo">'Planilha Auxiliar'!$T$26:$V$26</definedName>
    <definedName name="Reatoranaeróbiolagoadepolimento">'Planilha Auxiliar'!$Q$27:$S$27</definedName>
    <definedName name="Reatoranaeróbiolagoadepolimento_fosforo">'Planilha Auxiliar'!$T$27:$V$27</definedName>
    <definedName name="Reatoranaeróbiolodosativados">'Planilha Auxiliar'!$Q$28:$S$28</definedName>
    <definedName name="Reatoranaeróbiolodosativados_fosforo">'Planilha Auxiliar'!$T$28:$V$28</definedName>
    <definedName name="Reatoranaeróbiowetlands">'Planilha Auxiliar'!$Q$29:$S$29</definedName>
    <definedName name="Reatoranaeróbiowetlands_fosforo">'Planilha Auxiliar'!$T$29:$V$29</definedName>
    <definedName name="Semtratamento">'Planilha Auxiliar'!$Q$3:$S$3</definedName>
    <definedName name="Semtratamento_fosforo">'Planilha Auxiliar'!$T$3:$V$3</definedName>
    <definedName name="Tanqueséptico">'Planilha Auxiliar'!$Q$30:$S$30</definedName>
    <definedName name="Tanqueséptico_fosforo">'Planilha Auxiliar'!$T$30:$V$30</definedName>
    <definedName name="Tanquesépticoescoamentosuperficial">'Planilha Auxiliar'!$Q$31:$S$31</definedName>
    <definedName name="Tanquesépticoescoamentosuperficial_fosforo">'Planilha Auxiliar'!$T$31:$V$31</definedName>
    <definedName name="Tanquesépticofiltroanaeróbio">'Planilha Auxiliar'!$Q$32:$S$32</definedName>
    <definedName name="Tanquesépticofiltroanaeróbio_fosforo">'Planilha Auxiliar'!$T$32:$V$32</definedName>
    <definedName name="Tanquesépticofiltrobiológicopercolador">'Planilha Auxiliar'!$Q$33:$S$33</definedName>
    <definedName name="Tanquesépticofiltrobiológicopercolador_fosforo">'Planilha Auxiliar'!$T$33:$V$33</definedName>
    <definedName name="Tanquesépticolagoafacultativa">'Planilha Auxiliar'!$Q$34:$S$34</definedName>
    <definedName name="Tanquesépticolagoafacultativa_fosforo">'Planilha Auxiliar'!$T$34:$V$34</definedName>
    <definedName name="Tanquesépticowetlands">'Planilha Auxiliar'!$Q$35:$S$35</definedName>
    <definedName name="Tanquesépticowetlands_fosforo">'Planilha Auxiliar'!$T$35:$V$35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J25" i="1" s="1"/>
  <c r="F26" i="1"/>
  <c r="J24" i="1" s="1"/>
  <c r="P37" i="2"/>
  <c r="O28" i="1" s="1"/>
  <c r="O37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" i="2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G13" i="1" l="1"/>
  <c r="I12" i="1" l="1"/>
  <c r="G17" i="1"/>
</calcChain>
</file>

<file path=xl/sharedStrings.xml><?xml version="1.0" encoding="utf-8"?>
<sst xmlns="http://schemas.openxmlformats.org/spreadsheetml/2006/main" count="134" uniqueCount="118">
  <si>
    <t>Criação Animal</t>
  </si>
  <si>
    <t>Volume diário (m³/dia)</t>
  </si>
  <si>
    <t>Bovinos de corte</t>
  </si>
  <si>
    <t>Bovinos de Leite</t>
  </si>
  <si>
    <t>Eqüinos e Asininos</t>
  </si>
  <si>
    <t>Caprinos e Ovinos</t>
  </si>
  <si>
    <t>Suínos</t>
  </si>
  <si>
    <t>Bubalinos</t>
  </si>
  <si>
    <t>Frangos de Corte</t>
  </si>
  <si>
    <t>Galinhas de postura*</t>
  </si>
  <si>
    <t>Grupo Animal</t>
  </si>
  <si>
    <t>Isso equivale a:</t>
  </si>
  <si>
    <t>CALCULE SEU USO</t>
  </si>
  <si>
    <t>Volume diário (m³/h)</t>
  </si>
  <si>
    <t>Galinhas de postura</t>
  </si>
  <si>
    <t xml:space="preserve">*Se houver variação mensal da quantidade de animais, informe a maior quantidade mensal de animais. </t>
  </si>
  <si>
    <t>Total (m³/h)</t>
  </si>
  <si>
    <t>Lançamento</t>
  </si>
  <si>
    <t>Qual a quantidade máxima de animais criados em um mês?*</t>
  </si>
  <si>
    <r>
      <t xml:space="preserve">Qual o consumo diário por animal (L/dia/animal)?
</t>
    </r>
    <r>
      <rPr>
        <b/>
        <i/>
        <sz val="14"/>
        <color theme="0"/>
        <rFont val="Inter"/>
      </rPr>
      <t>Selecione o valor</t>
    </r>
  </si>
  <si>
    <t>Vazão</t>
  </si>
  <si>
    <t>DBO</t>
  </si>
  <si>
    <t>Fósforo Total</t>
  </si>
  <si>
    <t>Limite inferior</t>
  </si>
  <si>
    <t>Valor padrão</t>
  </si>
  <si>
    <t>Limite superior</t>
  </si>
  <si>
    <t>Efluente Bruto</t>
  </si>
  <si>
    <t>Tipo de tratamento</t>
  </si>
  <si>
    <t>Eficiência mínima</t>
  </si>
  <si>
    <t>Eficiência máxima</t>
  </si>
  <si>
    <t>Eficiência média</t>
  </si>
  <si>
    <t>DBO (%)</t>
  </si>
  <si>
    <t>Fósforo total (%)</t>
  </si>
  <si>
    <t>Sem tratamento</t>
  </si>
  <si>
    <t>Biodisco</t>
  </si>
  <si>
    <t>Filtro aerado submerso</t>
  </si>
  <si>
    <t>Filtro biológico percolador</t>
  </si>
  <si>
    <t>Filtro ou biodisco + escoamento superficial</t>
  </si>
  <si>
    <t>Filtro ou biodisco + físico-químico</t>
  </si>
  <si>
    <t>Filtro ou biodisco + remoção biológica de nutrientes</t>
  </si>
  <si>
    <t>Filtro ou biodisco + wetlands</t>
  </si>
  <si>
    <t>Lagoa aerada facultativa</t>
  </si>
  <si>
    <t>Lagoa anaeróbia + lagoa facultativa</t>
  </si>
  <si>
    <t>Lagoa anaeróbia + lagoa facultativa + lagoa de maturação</t>
  </si>
  <si>
    <t>Lagoa de estabilização + físico-químico</t>
  </si>
  <si>
    <t>Lagoa facultativa</t>
  </si>
  <si>
    <t>Lodos ativados</t>
  </si>
  <si>
    <t>Lodos ativados + físico-químico</t>
  </si>
  <si>
    <t>Lodos ativados + remoção biológica de nutrientes</t>
  </si>
  <si>
    <t>Outro</t>
  </si>
  <si>
    <t>Reator anaeróbio</t>
  </si>
  <si>
    <t>Reator anaeróbio + escoamento superficial</t>
  </si>
  <si>
    <t>Reator anaeróbio + filtro aerado submerso</t>
  </si>
  <si>
    <t>Reator anaeróbio + filtro anaeróbio</t>
  </si>
  <si>
    <t>Reator anaeróbio + filtro biológico percolador</t>
  </si>
  <si>
    <t>Reator anaeróbio + físico-químico</t>
  </si>
  <si>
    <t>Reator anaeróbio + flotação</t>
  </si>
  <si>
    <t>Reator anaeróbio + lagoa de polimento</t>
  </si>
  <si>
    <t>Reator anaeróbio + lodos ativados</t>
  </si>
  <si>
    <t>Reator anaeróbio + wetlands</t>
  </si>
  <si>
    <t>Tanque séptico</t>
  </si>
  <si>
    <t>Tanque séptico + escoamento superficial</t>
  </si>
  <si>
    <t>Tanque séptico + filtro anaeróbio</t>
  </si>
  <si>
    <t>Tanque séptico + filtro biológico percolador</t>
  </si>
  <si>
    <t>Tanque séptico + lagoa facultativa</t>
  </si>
  <si>
    <t>Tanque séptico + wetlands</t>
  </si>
  <si>
    <t>PASSO 1</t>
  </si>
  <si>
    <t>PASSO 2</t>
  </si>
  <si>
    <t>PASSO 3</t>
  </si>
  <si>
    <r>
      <t>DBO (mgO</t>
    </r>
    <r>
      <rPr>
        <b/>
        <vertAlign val="subscript"/>
        <sz val="14"/>
        <color theme="0"/>
        <rFont val="Inter"/>
      </rPr>
      <t>2</t>
    </r>
    <r>
      <rPr>
        <b/>
        <sz val="14"/>
        <color theme="0"/>
        <rFont val="Inter"/>
      </rPr>
      <t>/L)</t>
    </r>
  </si>
  <si>
    <t>Fósforo total (mg/L)</t>
  </si>
  <si>
    <t>Fósforo (%)</t>
  </si>
  <si>
    <t>Semtratamento</t>
  </si>
  <si>
    <t>Filtroaeradosubmerso</t>
  </si>
  <si>
    <t>Filtrobiológicopercolador</t>
  </si>
  <si>
    <t>Lagoaaeradafacultativa</t>
  </si>
  <si>
    <t>Lagoafacultativa</t>
  </si>
  <si>
    <t>Lodosativados</t>
  </si>
  <si>
    <t>Reatoranaeróbio</t>
  </si>
  <si>
    <t>Tanqueséptico</t>
  </si>
  <si>
    <t>Filtrooubiodiscoescoamentosuperficial</t>
  </si>
  <si>
    <t>Filtrooubiodiscofísicoquímico</t>
  </si>
  <si>
    <t>Filtrooubiodiscoremoçãobiológicadenutrientes</t>
  </si>
  <si>
    <t>Filtrooubiodiscowetlands</t>
  </si>
  <si>
    <t>Lagoaanaeróbialagoafacultativa</t>
  </si>
  <si>
    <t>Lagoaanaeróbialagoafacultativalagoadematuração</t>
  </si>
  <si>
    <t>Lagoadeestabilizaçãofísicoquímico</t>
  </si>
  <si>
    <t>Lodosativadosfísicoquímico</t>
  </si>
  <si>
    <t>Lodosativadosremoçãobiológicadenutrientes</t>
  </si>
  <si>
    <t>Reatoranaeróbioescoamentosuperficial</t>
  </si>
  <si>
    <t>Reatoranaeróbiofiltroaeradosubmerso</t>
  </si>
  <si>
    <t>Reatoranaeróbiofiltroanaeróbio</t>
  </si>
  <si>
    <t>Reatoranaeróbiofiltrobiológicopercolador</t>
  </si>
  <si>
    <t>Reatoranaeróbiofísicoquímico</t>
  </si>
  <si>
    <t>Reatoranaeróbioflotação</t>
  </si>
  <si>
    <t>Reatoranaeróbiolagoadepolimento</t>
  </si>
  <si>
    <t>Reatoranaeróbiolodosativados</t>
  </si>
  <si>
    <t>Reatoranaeróbiowetlands</t>
  </si>
  <si>
    <t>Tanquesépticoescoamentosuperficial</t>
  </si>
  <si>
    <t>Tanquesépticofiltroanaeróbio</t>
  </si>
  <si>
    <t>Tanquesépticofiltrobiológicopercolador</t>
  </si>
  <si>
    <t>Tanquesépticolagoafacultativa</t>
  </si>
  <si>
    <t>Tanquesépticowetlands</t>
  </si>
  <si>
    <t>tipo atual</t>
  </si>
  <si>
    <t>Qual o tipo de captação</t>
  </si>
  <si>
    <t>Superficial</t>
  </si>
  <si>
    <t>Não</t>
  </si>
  <si>
    <t>Eficiência do tratamento</t>
  </si>
  <si>
    <t>Caixas d'água de 1.000L em um mês!</t>
  </si>
  <si>
    <t>Tem lançamento de efluentes?</t>
  </si>
  <si>
    <t>Realiza tratamento de efluente?</t>
  </si>
  <si>
    <t>Qual o tipo de tratamento utilizado?</t>
  </si>
  <si>
    <t xml:space="preserve"> Selecione o tipo</t>
  </si>
  <si>
    <t>O efluente final tem as seguintes características:</t>
  </si>
  <si>
    <t>mg DBO/L</t>
  </si>
  <si>
    <t xml:space="preserve">mg Fósforo/L </t>
  </si>
  <si>
    <t>Concentração bruta de poluentes do Efluente</t>
  </si>
  <si>
    <t>Horas de Bombeamento por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</si>
</sst>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L&quot;"/>
    <numFmt numFmtId="165" formatCode="0.000"/>
    <numFmt numFmtId="166" formatCode="0.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Inter"/>
    </font>
    <font>
      <sz val="16"/>
      <color theme="1"/>
      <name val="Inter"/>
    </font>
    <font>
      <b/>
      <sz val="11"/>
      <color theme="1"/>
      <name val="Inter"/>
    </font>
    <font>
      <sz val="10"/>
      <color theme="1"/>
      <name val="Inter"/>
    </font>
    <font>
      <b/>
      <sz val="24"/>
      <color theme="1"/>
      <name val="Inter"/>
    </font>
    <font>
      <sz val="9"/>
      <color theme="1"/>
      <name val="Inter"/>
    </font>
    <font>
      <b/>
      <sz val="14"/>
      <color theme="1"/>
      <name val="Inter"/>
    </font>
    <font>
      <sz val="14"/>
      <color theme="1"/>
      <name val="Inter"/>
    </font>
    <font>
      <b/>
      <sz val="14"/>
      <color theme="0"/>
      <name val="Inter"/>
    </font>
    <font>
      <b/>
      <sz val="18"/>
      <color theme="1"/>
      <name val="Inter"/>
    </font>
    <font>
      <b/>
      <i/>
      <sz val="14"/>
      <color theme="0"/>
      <name val="Inter"/>
    </font>
    <font>
      <b/>
      <sz val="22"/>
      <color theme="1"/>
      <name val="Inter"/>
    </font>
    <font>
      <b/>
      <sz val="28"/>
      <color theme="1"/>
      <name val="Inter"/>
    </font>
    <font>
      <b/>
      <sz val="16"/>
      <color theme="1"/>
      <name val="Inter"/>
    </font>
    <font>
      <b/>
      <vertAlign val="subscript"/>
      <sz val="14"/>
      <color theme="0"/>
      <name val="Inter"/>
    </font>
    <font>
      <sz val="11"/>
      <color theme="0" tint="-4.9989318521683403E-2"/>
      <name val="Inter"/>
    </font>
    <font>
      <sz val="11"/>
      <name val="Inter"/>
    </font>
    <font>
      <sz val="14"/>
      <name val="Inter"/>
    </font>
    <font>
      <sz val="9"/>
      <name val="Inter"/>
    </font>
    <font>
      <sz val="10"/>
      <name val="Inter"/>
    </font>
    <font>
      <b/>
      <sz val="14"/>
      <name val="Inter"/>
    </font>
    <font>
      <sz val="12"/>
      <color theme="1"/>
      <name val="Inter"/>
    </font>
    <font>
      <b/>
      <sz val="12"/>
      <color theme="1"/>
      <name val="Inter"/>
    </font>
    <font>
      <b/>
      <sz val="16"/>
      <color theme="1" tint="0.499984740745262"/>
      <name val="Inte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4C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F4CC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F4CC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4" borderId="0" xfId="0" applyFont="1" applyFill="1"/>
    <xf numFmtId="0" fontId="1" fillId="4" borderId="0" xfId="0" applyFont="1" applyFill="1"/>
    <xf numFmtId="0" fontId="2" fillId="4" borderId="0" xfId="0" applyFont="1" applyFill="1"/>
    <xf numFmtId="0" fontId="4" fillId="4" borderId="0" xfId="0" applyFont="1" applyFill="1"/>
    <xf numFmtId="164" fontId="6" fillId="4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66" fontId="10" fillId="2" borderId="0" xfId="0" applyNumberFormat="1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4" xfId="0" applyFont="1" applyFill="1" applyBorder="1" applyAlignment="1">
      <alignment horizontal="center" wrapText="1"/>
    </xf>
    <xf numFmtId="165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65" fontId="4" fillId="2" borderId="0" xfId="0" applyNumberFormat="1" applyFont="1" applyFill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/>
    <xf numFmtId="0" fontId="0" fillId="2" borderId="2" xfId="0" applyFill="1" applyBorder="1"/>
    <xf numFmtId="0" fontId="3" fillId="2" borderId="0" xfId="0" applyFont="1" applyFill="1" applyAlignment="1">
      <alignment horizontal="left"/>
    </xf>
    <xf numFmtId="0" fontId="16" fillId="4" borderId="0" xfId="0" applyFont="1" applyFill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 applyAlignment="1">
      <alignment horizontal="right"/>
    </xf>
    <xf numFmtId="0" fontId="20" fillId="4" borderId="0" xfId="0" applyFont="1" applyFill="1"/>
    <xf numFmtId="0" fontId="7" fillId="2" borderId="0" xfId="0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/>
    <xf numFmtId="0" fontId="9" fillId="2" borderId="0" xfId="0" applyFont="1" applyFill="1" applyAlignment="1">
      <alignment vertical="center"/>
    </xf>
    <xf numFmtId="0" fontId="2" fillId="2" borderId="0" xfId="0" applyFont="1" applyFill="1"/>
    <xf numFmtId="0" fontId="11" fillId="3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66" fontId="10" fillId="5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2" fontId="10" fillId="2" borderId="0" xfId="0" applyNumberFormat="1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F4CC4"/>
      <color rgb="FFFFCCCC"/>
      <color rgb="FFCCFFCC"/>
      <color rgb="FF0066FF"/>
      <color rgb="FFB4C800"/>
      <color rgb="FF0000FF"/>
      <color rgb="FFB07500"/>
      <color rgb="FFFFA800"/>
      <color rgb="FF417C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439116</xdr:colOff>
      <xdr:row>15</xdr:row>
      <xdr:rowOff>93637</xdr:rowOff>
    </xdr:from>
    <xdr:to>
      <xdr:col>7</xdr:col>
      <xdr:colOff>449036</xdr:colOff>
      <xdr:row>20</xdr:row>
      <xdr:rowOff>68037</xdr:rowOff>
    </xdr:to>
    <xdr:pic>
      <xdr:nvPicPr>
        <xdr:cNvPr id="16" name="Imagem 15" descr="Por que é importante fazer limpeza de caixa d'água?">
          <a:extLst>
            <a:ext uri="{FF2B5EF4-FFF2-40B4-BE49-F238E27FC236}">
              <a16:creationId xmlns:a16="http://schemas.microsoft.com/office/drawing/2014/main" id="{E446733E-80A0-589E-BF0C-77815656C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alphaModFix amt="44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330" y="5209923"/>
          <a:ext cx="2241492" cy="1144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145852</xdr:colOff>
      <xdr:row>4</xdr:row>
      <xdr:rowOff>195602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B0DFBAE0-593C-A356-ED42-473F2220A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71" r="9315" b="60000"/>
        <a:stretch/>
      </xdr:blipFill>
      <xdr:spPr>
        <a:xfrm>
          <a:off x="0" y="0"/>
          <a:ext cx="4115803" cy="1449727"/>
        </a:xfrm>
        <a:prstGeom prst="rect">
          <a:avLst/>
        </a:prstGeom>
      </xdr:spPr>
    </xdr:pic>
    <xdr:clientData/>
  </xdr:twoCellAnchor>
  <xdr:twoCellAnchor editAs="oneCell">
    <xdr:from>
      <xdr:col>8</xdr:col>
      <xdr:colOff>530679</xdr:colOff>
      <xdr:row>0</xdr:row>
      <xdr:rowOff>84846</xdr:rowOff>
    </xdr:from>
    <xdr:to>
      <xdr:col>11</xdr:col>
      <xdr:colOff>14187</xdr:colOff>
      <xdr:row>8</xdr:row>
      <xdr:rowOff>217752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4837CA3-4321-700C-DAA8-0792D8E43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71"/>
        <a:stretch/>
      </xdr:blipFill>
      <xdr:spPr>
        <a:xfrm>
          <a:off x="14001750" y="84846"/>
          <a:ext cx="3007758" cy="3031227"/>
        </a:xfrm>
        <a:prstGeom prst="rect">
          <a:avLst/>
        </a:prstGeom>
      </xdr:spPr>
    </xdr:pic>
    <xdr:clientData/>
  </xdr:twoCellAnchor>
  <xdr:twoCellAnchor>
    <xdr:from>
      <xdr:col>2</xdr:col>
      <xdr:colOff>1594418</xdr:colOff>
      <xdr:row>28</xdr:row>
      <xdr:rowOff>7147</xdr:rowOff>
    </xdr:from>
    <xdr:to>
      <xdr:col>3</xdr:col>
      <xdr:colOff>254765</xdr:colOff>
      <xdr:row>28</xdr:row>
      <xdr:rowOff>559597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CB46876-56B2-9624-42BB-2B2BF6CFC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704" y="9232790"/>
          <a:ext cx="112324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1149804</xdr:colOff>
      <xdr:row>27</xdr:row>
      <xdr:rowOff>221116</xdr:rowOff>
    </xdr:from>
    <xdr:to>
      <xdr:col>2</xdr:col>
      <xdr:colOff>1353911</xdr:colOff>
      <xdr:row>28</xdr:row>
      <xdr:rowOff>546495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47CAF5F-7681-AE2D-85B0-33F6DD4E2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1197" y="9201830"/>
          <a:ext cx="2286000" cy="570308"/>
        </a:xfrm>
        <a:prstGeom prst="rect">
          <a:avLst/>
        </a:prstGeom>
      </xdr:spPr>
    </xdr:pic>
    <xdr:clientData/>
  </xdr:twoCellAnchor>
  <xdr:twoCellAnchor editAs="oneCell">
    <xdr:from>
      <xdr:col>3</xdr:col>
      <xdr:colOff>449715</xdr:colOff>
      <xdr:row>28</xdr:row>
      <xdr:rowOff>19050</xdr:rowOff>
    </xdr:from>
    <xdr:to>
      <xdr:col>8</xdr:col>
      <xdr:colOff>333528</xdr:colOff>
      <xdr:row>28</xdr:row>
      <xdr:rowOff>589746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2496AE99-56C5-FD51-57D3-9C9CAC7BD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85894" y="9244693"/>
          <a:ext cx="7150027" cy="570696"/>
        </a:xfrm>
        <a:prstGeom prst="rect">
          <a:avLst/>
        </a:prstGeom>
      </xdr:spPr>
    </xdr:pic>
    <xdr:clientData/>
  </xdr:twoCellAnchor>
  <xdr:twoCellAnchor editAs="oneCell">
    <xdr:from>
      <xdr:col>7</xdr:col>
      <xdr:colOff>419553</xdr:colOff>
      <xdr:row>22</xdr:row>
      <xdr:rowOff>216634</xdr:rowOff>
    </xdr:from>
    <xdr:to>
      <xdr:col>8</xdr:col>
      <xdr:colOff>789213</xdr:colOff>
      <xdr:row>26</xdr:row>
      <xdr:rowOff>174440</xdr:rowOff>
    </xdr:to>
    <xdr:pic>
      <xdr:nvPicPr>
        <xdr:cNvPr id="5" name="Imagem 4" descr="Esgoto - ícones de indústria grátis">
          <a:extLst>
            <a:ext uri="{FF2B5EF4-FFF2-40B4-BE49-F238E27FC236}">
              <a16:creationId xmlns:a16="http://schemas.microsoft.com/office/drawing/2014/main" id="{C901507A-CA71-9470-67D0-C6C3E21A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alphaModFix amt="50000"/>
          <a:duotone>
            <a:prstClr val="black"/>
            <a:schemeClr val="bg1">
              <a:lumMod val="50000"/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2339" y="7265134"/>
          <a:ext cx="1526267" cy="1522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A09BF-27A1-4932-8258-303D836DDB56}">
  <sheetPr codeName="Planilha1"/>
  <dimension ref="A1:P29"/>
  <sheetViews>
    <sheetView tabSelected="1" zoomScale="70" zoomScaleNormal="70" workbookViewId="0">
      <selection activeCell="B15" sqref="B15"/>
    </sheetView>
  </sheetViews>
  <sheetFormatPr defaultColWidth="9.140625" defaultRowHeight="18.75" x14ac:dyDescent="0.3"/>
  <cols>
    <col min="1" max="1" width="28.28515625" style="16" customWidth="1"/>
    <col min="2" max="2" width="31.28515625" style="16" customWidth="1"/>
    <col min="3" max="3" width="37" style="16" customWidth="1"/>
    <col min="4" max="4" width="27.5703125" style="16" customWidth="1"/>
    <col min="5" max="5" width="30.5703125" style="16" customWidth="1"/>
    <col min="6" max="6" width="12.7109375" style="16" bestFit="1" customWidth="1"/>
    <col min="7" max="7" width="20.85546875" style="16" customWidth="1"/>
    <col min="8" max="8" width="17.28515625" style="16" customWidth="1"/>
    <col min="9" max="9" width="13.7109375" style="16" customWidth="1"/>
    <col min="10" max="10" width="14.7109375" style="16" bestFit="1" customWidth="1"/>
    <col min="11" max="11" width="24.42578125" style="16" bestFit="1" customWidth="1"/>
    <col min="12" max="12" width="27.140625" style="16" customWidth="1"/>
    <col min="13" max="13" width="18.85546875" style="16" bestFit="1" customWidth="1"/>
    <col min="14" max="14" width="5.42578125" style="17" customWidth="1"/>
    <col min="15" max="15" width="44.42578125" style="17" bestFit="1" customWidth="1"/>
    <col min="16" max="16" width="11.7109375" style="17" bestFit="1" customWidth="1"/>
    <col min="17" max="17" width="11" style="17" bestFit="1" customWidth="1"/>
    <col min="18" max="16384" width="9.140625" style="17"/>
  </cols>
  <sheetData>
    <row r="1" spans="1:13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ht="23.25" customHeight="1" x14ac:dyDescent="0.3">
      <c r="A2" s="60" t="s">
        <v>12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26.25" customHeight="1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3" ht="30.75" x14ac:dyDescent="0.4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3" ht="23.25" x14ac:dyDescent="0.3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3" ht="23.25" x14ac:dyDescent="0.35">
      <c r="A6" s="66" t="s">
        <v>66</v>
      </c>
      <c r="B6" s="66"/>
      <c r="C6" s="66"/>
      <c r="D6" s="48"/>
      <c r="E6" s="48"/>
      <c r="F6" s="48"/>
      <c r="G6" s="48"/>
      <c r="H6" s="48"/>
      <c r="I6" s="48"/>
      <c r="J6" s="10"/>
      <c r="K6" s="10"/>
    </row>
    <row r="7" spans="1:13" ht="30.75" customHeight="1" x14ac:dyDescent="0.35">
      <c r="A7" s="63" t="s">
        <v>104</v>
      </c>
      <c r="B7" s="64"/>
      <c r="C7" s="64"/>
      <c r="D7" s="49"/>
      <c r="E7" s="49"/>
      <c r="F7" s="47"/>
      <c r="G7" s="47"/>
      <c r="H7" s="47"/>
      <c r="I7" s="47"/>
      <c r="J7" s="10"/>
      <c r="K7" s="10"/>
    </row>
    <row r="8" spans="1:13" ht="24" thickBot="1" x14ac:dyDescent="0.4">
      <c r="A8" s="65" t="s">
        <v>105</v>
      </c>
      <c r="B8" s="65"/>
      <c r="C8" s="65"/>
      <c r="D8" s="6"/>
      <c r="E8" s="6"/>
      <c r="F8" s="7"/>
      <c r="G8" s="67" t="s">
        <v>117</v>
      </c>
      <c r="H8" s="7"/>
      <c r="I8" s="7"/>
      <c r="J8" s="10"/>
      <c r="K8" s="10"/>
    </row>
    <row r="9" spans="1:13" ht="23.25" customHeight="1" x14ac:dyDescent="0.35">
      <c r="A9" s="38"/>
      <c r="B9" s="38"/>
      <c r="C9" s="10"/>
      <c r="D9" s="10"/>
      <c r="E9" s="10"/>
      <c r="F9" s="10"/>
      <c r="G9" s="67"/>
      <c r="H9" s="44"/>
      <c r="I9" s="44"/>
      <c r="J9" s="1"/>
      <c r="K9" s="1"/>
    </row>
    <row r="10" spans="1:13" x14ac:dyDescent="0.3">
      <c r="A10" s="68" t="s">
        <v>67</v>
      </c>
      <c r="B10" s="68"/>
      <c r="C10" s="68"/>
      <c r="D10" s="68"/>
      <c r="E10" s="68"/>
      <c r="F10" s="68"/>
      <c r="G10" s="67"/>
      <c r="H10" s="44"/>
      <c r="I10" s="44"/>
      <c r="J10" s="1"/>
      <c r="K10" s="1"/>
    </row>
    <row r="11" spans="1:13" s="18" customFormat="1" ht="23.25" x14ac:dyDescent="0.3">
      <c r="A11" s="69" t="s">
        <v>20</v>
      </c>
      <c r="B11" s="69"/>
      <c r="C11" s="69"/>
      <c r="D11" s="69"/>
      <c r="E11" s="69"/>
      <c r="F11" s="50"/>
      <c r="G11" s="59">
        <v>8</v>
      </c>
      <c r="H11" s="22"/>
      <c r="I11" s="22"/>
      <c r="J11" s="50"/>
      <c r="K11" s="50"/>
      <c r="L11" s="16"/>
      <c r="M11" s="16"/>
    </row>
    <row r="12" spans="1:13" ht="74.25" customHeight="1" x14ac:dyDescent="0.35">
      <c r="A12" s="4" t="s">
        <v>10</v>
      </c>
      <c r="B12" s="5" t="s">
        <v>18</v>
      </c>
      <c r="C12" s="5" t="s">
        <v>19</v>
      </c>
      <c r="D12" s="5" t="s">
        <v>1</v>
      </c>
      <c r="E12" s="5" t="s">
        <v>13</v>
      </c>
      <c r="F12" s="1"/>
      <c r="G12" s="10" t="s">
        <v>16</v>
      </c>
      <c r="H12" s="10"/>
      <c r="I12" s="70" t="str">
        <f>IF(AND(G13&gt;0,G13&lt;1.44),"USO INSIGNIFICANTE",IF(G13&gt;0,"OUTORGA DE DIREITO DE USO",""))</f>
        <v>OUTORGA DE DIREITO DE USO</v>
      </c>
      <c r="J12" s="70"/>
      <c r="K12" s="3"/>
      <c r="L12" s="17"/>
      <c r="M12" s="17"/>
    </row>
    <row r="13" spans="1:13" ht="23.25" customHeight="1" x14ac:dyDescent="0.25">
      <c r="A13" s="6" t="s">
        <v>2</v>
      </c>
      <c r="B13" s="57">
        <v>20</v>
      </c>
      <c r="C13" s="57">
        <v>80</v>
      </c>
      <c r="D13" s="11">
        <f>(C13*B13)/1000</f>
        <v>1.6</v>
      </c>
      <c r="E13" s="11">
        <f t="shared" ref="E13:E20" si="0">D13/$G$11</f>
        <v>0.2</v>
      </c>
      <c r="F13" s="1"/>
      <c r="G13" s="62">
        <f>SUM(E13:E20)</f>
        <v>1.4412499999999999</v>
      </c>
      <c r="H13" s="45"/>
      <c r="I13" s="45"/>
      <c r="J13" s="1"/>
      <c r="K13" s="1"/>
      <c r="L13" s="17"/>
      <c r="M13" s="17"/>
    </row>
    <row r="14" spans="1:13" ht="18" customHeight="1" x14ac:dyDescent="0.3">
      <c r="A14" s="6" t="s">
        <v>3</v>
      </c>
      <c r="B14" s="57">
        <v>55</v>
      </c>
      <c r="C14" s="57">
        <v>150</v>
      </c>
      <c r="D14" s="11">
        <f t="shared" ref="D14:D20" si="1">(C14*B14)/1000</f>
        <v>8.25</v>
      </c>
      <c r="E14" s="11">
        <f t="shared" si="0"/>
        <v>1.03125</v>
      </c>
      <c r="F14" s="1"/>
      <c r="G14" s="62"/>
      <c r="H14" s="45"/>
      <c r="I14" s="45"/>
      <c r="J14" s="1"/>
      <c r="K14" s="1"/>
      <c r="M14" s="17"/>
    </row>
    <row r="15" spans="1:13" ht="18" customHeight="1" x14ac:dyDescent="0.3">
      <c r="A15" s="6" t="s">
        <v>4</v>
      </c>
      <c r="B15" s="57">
        <v>20</v>
      </c>
      <c r="C15" s="57">
        <v>60</v>
      </c>
      <c r="D15" s="11">
        <f t="shared" si="1"/>
        <v>1.2</v>
      </c>
      <c r="E15" s="11">
        <f t="shared" si="0"/>
        <v>0.15</v>
      </c>
      <c r="F15" s="1"/>
      <c r="G15" s="1"/>
      <c r="H15" s="1"/>
      <c r="I15" s="1"/>
      <c r="J15" s="1"/>
      <c r="K15" s="1"/>
      <c r="M15" s="17"/>
    </row>
    <row r="16" spans="1:13" x14ac:dyDescent="0.25">
      <c r="A16" s="6" t="s">
        <v>5</v>
      </c>
      <c r="B16" s="57">
        <v>16</v>
      </c>
      <c r="C16" s="57">
        <v>30</v>
      </c>
      <c r="D16" s="11">
        <f t="shared" si="1"/>
        <v>0.48</v>
      </c>
      <c r="E16" s="11">
        <f t="shared" si="0"/>
        <v>0.06</v>
      </c>
      <c r="F16" s="1"/>
      <c r="G16" s="14" t="s">
        <v>11</v>
      </c>
      <c r="H16" s="14"/>
      <c r="I16" s="14"/>
      <c r="J16" s="1"/>
      <c r="K16" s="1"/>
      <c r="L16" s="17"/>
      <c r="M16" s="17"/>
    </row>
    <row r="17" spans="1:16" ht="17.45" customHeight="1" x14ac:dyDescent="0.3">
      <c r="A17" s="6" t="s">
        <v>6</v>
      </c>
      <c r="B17" s="57"/>
      <c r="C17" s="57">
        <v>35</v>
      </c>
      <c r="D17" s="11">
        <f t="shared" si="1"/>
        <v>0</v>
      </c>
      <c r="E17" s="11">
        <f t="shared" si="0"/>
        <v>0</v>
      </c>
      <c r="F17" s="1"/>
      <c r="G17" s="74">
        <f>ROUNDUP(G13*G11*30,0)</f>
        <v>346</v>
      </c>
      <c r="H17" s="46"/>
      <c r="I17" s="46"/>
      <c r="J17" s="1"/>
      <c r="K17" s="1"/>
      <c r="M17" s="17"/>
    </row>
    <row r="18" spans="1:16" ht="18" customHeight="1" x14ac:dyDescent="0.3">
      <c r="A18" s="6" t="s">
        <v>7</v>
      </c>
      <c r="B18" s="57"/>
      <c r="C18" s="57">
        <v>90</v>
      </c>
      <c r="D18" s="11">
        <f t="shared" si="1"/>
        <v>0</v>
      </c>
      <c r="E18" s="11">
        <f t="shared" si="0"/>
        <v>0</v>
      </c>
      <c r="F18" s="1"/>
      <c r="G18" s="74"/>
      <c r="H18" s="46"/>
      <c r="I18" s="46"/>
      <c r="J18" s="1"/>
      <c r="K18" s="1"/>
      <c r="L18" s="40"/>
      <c r="M18" s="41"/>
      <c r="N18" s="40"/>
      <c r="O18" s="40"/>
      <c r="P18" s="40"/>
    </row>
    <row r="19" spans="1:16" ht="18" customHeight="1" x14ac:dyDescent="0.3">
      <c r="A19" s="6" t="s">
        <v>14</v>
      </c>
      <c r="B19" s="57"/>
      <c r="C19" s="57">
        <v>0.02</v>
      </c>
      <c r="D19" s="11">
        <f t="shared" si="1"/>
        <v>0</v>
      </c>
      <c r="E19" s="11">
        <f t="shared" si="0"/>
        <v>0</v>
      </c>
      <c r="F19" s="1"/>
      <c r="G19" s="74"/>
      <c r="H19" s="46"/>
      <c r="I19" s="46"/>
      <c r="J19" s="1"/>
      <c r="K19" s="1"/>
      <c r="L19" s="41"/>
      <c r="M19" s="41"/>
      <c r="N19" s="40"/>
      <c r="O19" s="40"/>
      <c r="P19" s="40"/>
    </row>
    <row r="20" spans="1:16" ht="18.75" customHeight="1" thickBot="1" x14ac:dyDescent="0.35">
      <c r="A20" s="8" t="s">
        <v>8</v>
      </c>
      <c r="B20" s="58"/>
      <c r="C20" s="58">
        <v>0.5</v>
      </c>
      <c r="D20" s="12">
        <f t="shared" si="1"/>
        <v>0</v>
      </c>
      <c r="E20" s="12">
        <f t="shared" si="0"/>
        <v>0</v>
      </c>
      <c r="F20" s="1"/>
      <c r="G20" s="74"/>
      <c r="H20" s="46"/>
      <c r="I20" s="46"/>
      <c r="J20" s="1"/>
      <c r="K20" s="1"/>
      <c r="L20" s="41"/>
      <c r="M20" s="40"/>
      <c r="N20" s="40"/>
      <c r="O20" s="40"/>
      <c r="P20" s="40"/>
    </row>
    <row r="21" spans="1:16" s="19" customFormat="1" ht="30.75" customHeight="1" x14ac:dyDescent="0.3">
      <c r="A21" s="52" t="s">
        <v>15</v>
      </c>
      <c r="B21" s="21"/>
      <c r="C21" s="3"/>
      <c r="D21" s="3"/>
      <c r="E21" s="3"/>
      <c r="F21" s="3"/>
      <c r="G21" s="53" t="s">
        <v>108</v>
      </c>
      <c r="H21" s="53"/>
      <c r="I21" s="53"/>
      <c r="J21" s="67"/>
      <c r="K21" s="67"/>
      <c r="L21" s="42"/>
      <c r="M21" s="41"/>
      <c r="N21" s="43"/>
      <c r="O21" s="43"/>
      <c r="P21" s="43"/>
    </row>
    <row r="22" spans="1:16" s="19" customFormat="1" ht="39" customHeight="1" x14ac:dyDescent="0.3">
      <c r="A22" s="68" t="s">
        <v>68</v>
      </c>
      <c r="B22" s="68"/>
      <c r="C22" s="68"/>
      <c r="D22" s="68"/>
      <c r="E22" s="68"/>
      <c r="F22" s="68"/>
      <c r="G22" s="68"/>
      <c r="H22" s="2"/>
      <c r="I22" s="73" t="s">
        <v>113</v>
      </c>
      <c r="J22" s="73"/>
      <c r="K22" s="73"/>
      <c r="L22" s="42"/>
      <c r="M22" s="41"/>
      <c r="N22" s="43"/>
      <c r="O22" s="43"/>
      <c r="P22" s="43"/>
    </row>
    <row r="23" spans="1:16" s="19" customFormat="1" ht="30" customHeight="1" x14ac:dyDescent="0.3">
      <c r="A23" s="69" t="s">
        <v>17</v>
      </c>
      <c r="B23" s="69"/>
      <c r="C23" s="69"/>
      <c r="D23" s="69"/>
      <c r="E23" s="69"/>
      <c r="F23" s="69"/>
      <c r="G23" s="69"/>
      <c r="H23" s="54"/>
      <c r="I23" s="54"/>
      <c r="J23" s="67"/>
      <c r="K23" s="67"/>
      <c r="L23" s="42"/>
      <c r="M23" s="41"/>
      <c r="N23" s="43"/>
      <c r="O23" s="43"/>
      <c r="P23" s="43"/>
    </row>
    <row r="24" spans="1:16" s="19" customFormat="1" ht="36" customHeight="1" x14ac:dyDescent="0.3">
      <c r="A24" s="72" t="s">
        <v>109</v>
      </c>
      <c r="B24" s="71" t="s">
        <v>110</v>
      </c>
      <c r="C24" s="72" t="s">
        <v>116</v>
      </c>
      <c r="D24" s="72"/>
      <c r="E24" s="5" t="s">
        <v>111</v>
      </c>
      <c r="F24" s="72" t="s">
        <v>107</v>
      </c>
      <c r="G24" s="72"/>
      <c r="H24" s="55"/>
      <c r="I24" s="55"/>
      <c r="J24" s="22" t="str">
        <f>IF(A26="Sim",IF(B26="Sim",(1-F26/100)*C26,C26),"-")</f>
        <v>-</v>
      </c>
      <c r="K24" s="56" t="s">
        <v>114</v>
      </c>
      <c r="L24" s="41"/>
      <c r="M24" s="43"/>
      <c r="N24" s="43"/>
      <c r="O24" s="43"/>
      <c r="P24" s="43"/>
    </row>
    <row r="25" spans="1:16" s="19" customFormat="1" ht="37.5" x14ac:dyDescent="0.3">
      <c r="A25" s="72"/>
      <c r="B25" s="72"/>
      <c r="C25" s="5" t="s">
        <v>69</v>
      </c>
      <c r="D25" s="5" t="s">
        <v>70</v>
      </c>
      <c r="E25" s="51" t="s">
        <v>112</v>
      </c>
      <c r="F25" s="5" t="s">
        <v>31</v>
      </c>
      <c r="G25" s="5" t="s">
        <v>71</v>
      </c>
      <c r="H25" s="55"/>
      <c r="I25" s="55"/>
      <c r="J25" s="22" t="str">
        <f>IF(A26="Sim",IF(B26="Sim",(1-G26/100)*D26,D26),"-")</f>
        <v>-</v>
      </c>
      <c r="K25" s="56" t="s">
        <v>115</v>
      </c>
      <c r="L25" s="41"/>
      <c r="M25" s="43"/>
      <c r="N25" s="43"/>
      <c r="O25" s="43"/>
      <c r="P25" s="43"/>
    </row>
    <row r="26" spans="1:16" s="19" customFormat="1" ht="19.5" thickBot="1" x14ac:dyDescent="0.35">
      <c r="A26" s="58" t="s">
        <v>106</v>
      </c>
      <c r="B26" s="58" t="s">
        <v>106</v>
      </c>
      <c r="C26" s="9">
        <v>2500</v>
      </c>
      <c r="D26" s="9">
        <v>40</v>
      </c>
      <c r="E26" s="58" t="s">
        <v>33</v>
      </c>
      <c r="F26" s="9" t="str">
        <f>IF(B26="Sim",VLOOKUP(E26,'Planilha Auxiliar'!N3:V35,6,FALSE),"-")</f>
        <v>-</v>
      </c>
      <c r="G26" s="9" t="str">
        <f>IF(B26="Sim",VLOOKUP(E26,'Planilha Auxiliar'!N3:V35,8,FALSE),"-")</f>
        <v>-</v>
      </c>
      <c r="H26" s="7"/>
      <c r="I26" s="7"/>
      <c r="J26" s="3"/>
      <c r="K26" s="3"/>
      <c r="L26" s="41"/>
      <c r="M26" s="43"/>
      <c r="N26" s="43"/>
      <c r="O26" s="43"/>
      <c r="P26" s="43"/>
    </row>
    <row r="27" spans="1:16" s="19" customForma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16"/>
      <c r="M27" s="16"/>
    </row>
    <row r="28" spans="1:16" x14ac:dyDescent="0.3">
      <c r="A28" s="3"/>
      <c r="B28" s="3"/>
      <c r="C28" s="3"/>
      <c r="D28" s="3"/>
      <c r="E28" s="3"/>
      <c r="F28" s="3"/>
      <c r="G28"/>
      <c r="H28" s="24"/>
      <c r="I28" s="24"/>
      <c r="J28" s="3"/>
      <c r="K28" s="3"/>
      <c r="L28" s="20"/>
      <c r="M28" s="39" t="s">
        <v>103</v>
      </c>
      <c r="N28" s="39"/>
      <c r="O28" s="39" t="str">
        <f>'Planilha Auxiliar'!P37</f>
        <v>Semtratamento_fosforo</v>
      </c>
    </row>
    <row r="29" spans="1:16" ht="57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15"/>
      <c r="K29" s="15"/>
    </row>
  </sheetData>
  <sheetProtection algorithmName="SHA-512" hashValue="y2NDK7DMaVX2aM14kLpdsHvcLIzR/yhdOhdoxWunEgQRpYjb3nYHnPLhqQ2xAI0b1OVlc3coTPBgxK80D61K8A==" saltValue="qV4zwxOBsOyRRNwAtY5VWw==" spinCount="100000" sheet="1" selectLockedCells="1"/>
  <mergeCells count="20">
    <mergeCell ref="J21:K21"/>
    <mergeCell ref="I12:J12"/>
    <mergeCell ref="J23:K23"/>
    <mergeCell ref="B24:B25"/>
    <mergeCell ref="A22:G22"/>
    <mergeCell ref="F24:G24"/>
    <mergeCell ref="A23:G23"/>
    <mergeCell ref="C24:D24"/>
    <mergeCell ref="A24:A25"/>
    <mergeCell ref="I22:K22"/>
    <mergeCell ref="G17:G20"/>
    <mergeCell ref="A2:K3"/>
    <mergeCell ref="A4:K4"/>
    <mergeCell ref="G13:G14"/>
    <mergeCell ref="A7:C7"/>
    <mergeCell ref="A8:C8"/>
    <mergeCell ref="A6:C6"/>
    <mergeCell ref="A10:F10"/>
    <mergeCell ref="A11:E11"/>
    <mergeCell ref="G8:G10"/>
  </mergeCells>
  <conditionalFormatting sqref="I12">
    <cfRule type="cellIs" dxfId="1" priority="1" operator="equal">
      <formula>"Outorga de Direito de Uso"</formula>
    </cfRule>
    <cfRule type="cellIs" dxfId="0" priority="2" operator="equal">
      <formula>"Uso Insignificante"</formula>
    </cfRule>
  </conditionalFormatting>
  <dataValidations count="3">
    <dataValidation type="list" allowBlank="1" showInputMessage="1" showErrorMessage="1" prompt="Selecione se há tratamento do efluente gerado" sqref="B26" xr:uid="{3FD84448-69F8-453C-8226-08DA9F407BCB}">
      <formula1>"Sim,Não"</formula1>
    </dataValidation>
    <dataValidation type="list" allowBlank="1" showInputMessage="1" showErrorMessage="1" prompt="Selecione o tipo de captação_x000a_" sqref="A8:C8" xr:uid="{38E732B8-8D16-4808-AE02-86E2BA16D747}">
      <formula1>"Superficial,Subterrânea"</formula1>
    </dataValidation>
    <dataValidation type="list" allowBlank="1" showInputMessage="1" showErrorMessage="1" prompt="Selecione &quot;Sim&quot; se o empreendimento lança efluentes_x000a_" sqref="A26" xr:uid="{AFF55FCB-481C-48C2-A2F9-2ABE4A4C42DC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Selecione um valor" xr:uid="{B135C840-FD7B-4277-94E8-98E354DCC17E}">
          <x14:formula1>
            <xm:f>'Planilha Auxiliar'!$A$2:$A$14</xm:f>
          </x14:formula1>
          <xm:sqref>C13</xm:sqref>
        </x14:dataValidation>
        <x14:dataValidation type="list" allowBlank="1" showInputMessage="1" showErrorMessage="1" prompt="Selecione um valor" xr:uid="{8A590935-B7E9-408B-905F-1B7A13CF6085}">
          <x14:formula1>
            <xm:f>'Planilha Auxiliar'!$B$2:$B$15</xm:f>
          </x14:formula1>
          <xm:sqref>C14</xm:sqref>
        </x14:dataValidation>
        <x14:dataValidation type="list" allowBlank="1" showInputMessage="1" showErrorMessage="1" prompt="Selecione um valor" xr:uid="{A2B338D9-E135-49ED-A17E-F5DB62446060}">
          <x14:formula1>
            <xm:f>'Planilha Auxiliar'!$C$2:$C$10</xm:f>
          </x14:formula1>
          <xm:sqref>C15</xm:sqref>
        </x14:dataValidation>
        <x14:dataValidation type="list" allowBlank="1" showInputMessage="1" showErrorMessage="1" prompt="Selecione um valor" xr:uid="{EE9B4B8F-B040-446E-AE30-4B321FEB6817}">
          <x14:formula1>
            <xm:f>'Planilha Auxiliar'!$D$2:$D$7</xm:f>
          </x14:formula1>
          <xm:sqref>C16</xm:sqref>
        </x14:dataValidation>
        <x14:dataValidation type="list" allowBlank="1" showInputMessage="1" showErrorMessage="1" prompt="Selecione um valor" xr:uid="{2C17AC2A-AA2F-4F7E-936F-502C2C32A699}">
          <x14:formula1>
            <xm:f>'Planilha Auxiliar'!$E$2:$E$8</xm:f>
          </x14:formula1>
          <xm:sqref>C17</xm:sqref>
        </x14:dataValidation>
        <x14:dataValidation type="list" allowBlank="1" showInputMessage="1" showErrorMessage="1" prompt="Selecione um valor" xr:uid="{ADE2CD8A-3007-4957-A13F-2F6227B0738B}">
          <x14:formula1>
            <xm:f>'Planilha Auxiliar'!$F$2:$F$14</xm:f>
          </x14:formula1>
          <xm:sqref>C18</xm:sqref>
        </x14:dataValidation>
        <x14:dataValidation type="list" allowBlank="1" showInputMessage="1" showErrorMessage="1" prompt="Selecione um valor" xr:uid="{E9832A44-9F24-4D0A-B845-52187D619DB9}">
          <x14:formula1>
            <xm:f>'Planilha Auxiliar'!$G$2:$G$12</xm:f>
          </x14:formula1>
          <xm:sqref>C19</xm:sqref>
        </x14:dataValidation>
        <x14:dataValidation type="list" allowBlank="1" showInputMessage="1" showErrorMessage="1" prompt="Selecione um valor" xr:uid="{AD20F852-9C5E-4E85-86C7-B3AEF681405F}">
          <x14:formula1>
            <xm:f>'Planilha Auxiliar'!$H$2:$H$9</xm:f>
          </x14:formula1>
          <xm:sqref>C20</xm:sqref>
        </x14:dataValidation>
        <x14:dataValidation type="list" allowBlank="1" showInputMessage="1" showErrorMessage="1" prompt="Selecione um tipo de tratamento_x000a_" xr:uid="{93486BE0-EF6F-42F1-A7BE-2FEE86BA4AE9}">
          <x14:formula1>
            <xm:f>'Planilha Auxiliar'!$N$3:$N$35</xm:f>
          </x14:formula1>
          <xm:sqref>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B097-A335-4120-A1E1-DB83E2653780}">
  <dimension ref="A1:W37"/>
  <sheetViews>
    <sheetView topLeftCell="E1" workbookViewId="0">
      <selection activeCell="O37" sqref="O37"/>
    </sheetView>
  </sheetViews>
  <sheetFormatPr defaultColWidth="9.140625" defaultRowHeight="15" x14ac:dyDescent="0.25"/>
  <cols>
    <col min="1" max="8" width="11.7109375" style="28" customWidth="1"/>
    <col min="9" max="9" width="9.140625" style="24"/>
    <col min="10" max="10" width="14.28515625" style="24" bestFit="1" customWidth="1"/>
    <col min="11" max="13" width="9.140625" style="24"/>
    <col min="14" max="16" width="48.28515625" style="30" customWidth="1"/>
    <col min="17" max="22" width="9.140625" style="31"/>
    <col min="23" max="16384" width="9.140625" style="24"/>
  </cols>
  <sheetData>
    <row r="1" spans="1:23" ht="25.5" x14ac:dyDescent="0.25">
      <c r="A1" s="13" t="s">
        <v>2</v>
      </c>
      <c r="B1" s="13" t="s">
        <v>3</v>
      </c>
      <c r="C1" s="13" t="s">
        <v>4</v>
      </c>
      <c r="D1" s="13" t="s">
        <v>5</v>
      </c>
      <c r="E1" s="13" t="s">
        <v>6</v>
      </c>
      <c r="F1" s="13" t="s">
        <v>7</v>
      </c>
      <c r="G1" s="13" t="s">
        <v>9</v>
      </c>
      <c r="H1" s="13" t="s">
        <v>8</v>
      </c>
      <c r="J1" s="13" t="s">
        <v>26</v>
      </c>
      <c r="K1" s="13" t="s">
        <v>21</v>
      </c>
      <c r="L1" s="13" t="s">
        <v>22</v>
      </c>
      <c r="N1" s="75" t="s">
        <v>27</v>
      </c>
      <c r="O1" s="75"/>
      <c r="P1" s="23"/>
      <c r="Q1" s="23" t="s">
        <v>28</v>
      </c>
      <c r="R1" s="23" t="s">
        <v>29</v>
      </c>
      <c r="S1" s="23" t="s">
        <v>30</v>
      </c>
      <c r="T1" s="23" t="s">
        <v>28</v>
      </c>
      <c r="U1" s="23" t="s">
        <v>29</v>
      </c>
      <c r="V1" s="23" t="s">
        <v>30</v>
      </c>
      <c r="W1" s="13"/>
    </row>
    <row r="2" spans="1:23" x14ac:dyDescent="0.25">
      <c r="A2" s="25">
        <v>20</v>
      </c>
      <c r="B2" s="25">
        <v>20</v>
      </c>
      <c r="C2" s="25">
        <v>20</v>
      </c>
      <c r="D2" s="25">
        <v>5</v>
      </c>
      <c r="E2" s="25">
        <v>5</v>
      </c>
      <c r="F2" s="25">
        <v>30</v>
      </c>
      <c r="G2" s="26">
        <v>0.01</v>
      </c>
      <c r="H2" s="27">
        <v>0.15</v>
      </c>
      <c r="J2" s="25" t="s">
        <v>23</v>
      </c>
      <c r="K2" s="28">
        <v>1200</v>
      </c>
      <c r="L2" s="29">
        <v>15</v>
      </c>
      <c r="N2" s="23"/>
      <c r="O2" s="23"/>
      <c r="P2" s="23"/>
      <c r="Q2" s="75" t="s">
        <v>31</v>
      </c>
      <c r="R2" s="75"/>
      <c r="S2" s="75"/>
      <c r="T2" s="75" t="s">
        <v>32</v>
      </c>
      <c r="U2" s="75"/>
      <c r="V2" s="75"/>
      <c r="W2" s="13"/>
    </row>
    <row r="3" spans="1:23" x14ac:dyDescent="0.25">
      <c r="A3" s="28">
        <v>25</v>
      </c>
      <c r="B3" s="28">
        <v>30</v>
      </c>
      <c r="C3" s="28">
        <v>25</v>
      </c>
      <c r="D3" s="28">
        <v>10</v>
      </c>
      <c r="E3" s="28">
        <v>10</v>
      </c>
      <c r="F3" s="28">
        <v>35</v>
      </c>
      <c r="G3" s="28">
        <v>1.0999999999999999E-2</v>
      </c>
      <c r="H3" s="29">
        <v>0.2</v>
      </c>
      <c r="J3" s="28" t="s">
        <v>24</v>
      </c>
      <c r="K3" s="28">
        <v>2500</v>
      </c>
      <c r="L3" s="29">
        <v>40</v>
      </c>
      <c r="N3" s="30" t="s">
        <v>33</v>
      </c>
      <c r="O3" s="30" t="s">
        <v>72</v>
      </c>
      <c r="P3" s="30" t="str">
        <f>O3&amp;"_fosforo"</f>
        <v>Semtratamento_fosforo</v>
      </c>
      <c r="Q3" s="31">
        <v>0</v>
      </c>
      <c r="R3" s="31">
        <v>0</v>
      </c>
      <c r="S3" s="31">
        <v>0</v>
      </c>
      <c r="T3" s="31">
        <v>0</v>
      </c>
      <c r="U3" s="31">
        <v>0</v>
      </c>
      <c r="V3" s="31">
        <v>0</v>
      </c>
    </row>
    <row r="4" spans="1:23" ht="26.25" x14ac:dyDescent="0.25">
      <c r="A4" s="28">
        <v>30</v>
      </c>
      <c r="B4" s="28">
        <v>40</v>
      </c>
      <c r="C4" s="28">
        <v>30</v>
      </c>
      <c r="D4" s="28">
        <v>15</v>
      </c>
      <c r="E4" s="28">
        <v>15</v>
      </c>
      <c r="F4" s="28">
        <v>40</v>
      </c>
      <c r="G4" s="32">
        <v>1.2E-2</v>
      </c>
      <c r="H4" s="29">
        <v>0.25</v>
      </c>
      <c r="J4" s="33" t="s">
        <v>25</v>
      </c>
      <c r="K4" s="33">
        <v>2800</v>
      </c>
      <c r="L4" s="34">
        <v>90</v>
      </c>
      <c r="N4" s="30" t="s">
        <v>34</v>
      </c>
      <c r="O4" s="30" t="s">
        <v>34</v>
      </c>
      <c r="P4" s="30" t="str">
        <f t="shared" ref="P4:P35" si="0">O4&amp;"_fosforo"</f>
        <v>Biodisco_fosforo</v>
      </c>
      <c r="Q4" s="31">
        <v>80</v>
      </c>
      <c r="R4" s="31">
        <v>95</v>
      </c>
      <c r="S4" s="31">
        <v>87.5</v>
      </c>
      <c r="T4" s="31">
        <v>0</v>
      </c>
      <c r="U4" s="31">
        <v>35</v>
      </c>
      <c r="V4" s="31">
        <v>17.5</v>
      </c>
    </row>
    <row r="5" spans="1:23" x14ac:dyDescent="0.25">
      <c r="A5" s="28">
        <v>35</v>
      </c>
      <c r="B5" s="28">
        <v>50</v>
      </c>
      <c r="C5" s="28">
        <v>35</v>
      </c>
      <c r="D5" s="28">
        <v>20</v>
      </c>
      <c r="E5" s="28">
        <v>20</v>
      </c>
      <c r="F5" s="28">
        <v>45</v>
      </c>
      <c r="G5" s="28">
        <v>1.2999999999999999E-2</v>
      </c>
      <c r="H5" s="29">
        <v>0.3</v>
      </c>
      <c r="J5" s="28"/>
      <c r="K5" s="29"/>
      <c r="L5" s="28"/>
      <c r="N5" s="30" t="s">
        <v>35</v>
      </c>
      <c r="O5" s="30" t="s">
        <v>73</v>
      </c>
      <c r="P5" s="30" t="str">
        <f t="shared" si="0"/>
        <v>Filtroaeradosubmerso_fosforo</v>
      </c>
      <c r="Q5" s="31">
        <v>80</v>
      </c>
      <c r="R5" s="31">
        <v>95</v>
      </c>
      <c r="S5" s="31">
        <v>87.5</v>
      </c>
      <c r="T5" s="31">
        <v>0</v>
      </c>
      <c r="U5" s="31">
        <v>35</v>
      </c>
      <c r="V5" s="31">
        <v>17.5</v>
      </c>
    </row>
    <row r="6" spans="1:23" x14ac:dyDescent="0.25">
      <c r="A6" s="28">
        <v>40</v>
      </c>
      <c r="B6" s="28">
        <v>60</v>
      </c>
      <c r="C6" s="28">
        <v>40</v>
      </c>
      <c r="D6" s="28">
        <v>25</v>
      </c>
      <c r="E6" s="28">
        <v>25</v>
      </c>
      <c r="F6" s="28">
        <v>50</v>
      </c>
      <c r="G6" s="32">
        <v>1.4E-2</v>
      </c>
      <c r="H6" s="29">
        <v>0.35</v>
      </c>
      <c r="N6" s="30" t="s">
        <v>36</v>
      </c>
      <c r="O6" s="30" t="s">
        <v>74</v>
      </c>
      <c r="P6" s="30" t="str">
        <f t="shared" si="0"/>
        <v>Filtrobiológicopercolador_fosforo</v>
      </c>
      <c r="Q6" s="31">
        <v>80</v>
      </c>
      <c r="R6" s="31">
        <v>95</v>
      </c>
      <c r="S6" s="31">
        <v>87.5</v>
      </c>
      <c r="T6" s="31">
        <v>0</v>
      </c>
      <c r="U6" s="31">
        <v>35</v>
      </c>
      <c r="V6" s="31">
        <v>17.5</v>
      </c>
    </row>
    <row r="7" spans="1:23" x14ac:dyDescent="0.25">
      <c r="A7" s="28">
        <v>45</v>
      </c>
      <c r="B7" s="28">
        <v>70</v>
      </c>
      <c r="C7" s="28">
        <v>45</v>
      </c>
      <c r="D7" s="28">
        <v>30</v>
      </c>
      <c r="E7" s="28">
        <v>30</v>
      </c>
      <c r="F7" s="28">
        <v>55</v>
      </c>
      <c r="G7" s="28">
        <v>1.4999999999999999E-2</v>
      </c>
      <c r="H7" s="29">
        <v>0.4</v>
      </c>
      <c r="N7" s="30" t="s">
        <v>37</v>
      </c>
      <c r="O7" s="30" t="s">
        <v>80</v>
      </c>
      <c r="P7" s="30" t="str">
        <f t="shared" si="0"/>
        <v>Filtrooubiodiscoescoamentosuperficial_fosforo</v>
      </c>
      <c r="Q7" s="31">
        <v>80</v>
      </c>
      <c r="R7" s="31">
        <v>95</v>
      </c>
      <c r="S7" s="31">
        <v>87.5</v>
      </c>
      <c r="T7" s="31">
        <v>0</v>
      </c>
      <c r="U7" s="31">
        <v>35</v>
      </c>
      <c r="V7" s="31">
        <v>17.5</v>
      </c>
    </row>
    <row r="8" spans="1:23" x14ac:dyDescent="0.25">
      <c r="A8" s="28">
        <v>50</v>
      </c>
      <c r="B8" s="28">
        <v>80</v>
      </c>
      <c r="C8" s="28">
        <v>50</v>
      </c>
      <c r="E8" s="28">
        <v>35</v>
      </c>
      <c r="F8" s="28">
        <v>60</v>
      </c>
      <c r="G8" s="32">
        <v>1.6E-2</v>
      </c>
      <c r="H8" s="29">
        <v>0.45</v>
      </c>
      <c r="N8" s="30" t="s">
        <v>38</v>
      </c>
      <c r="O8" s="30" t="s">
        <v>81</v>
      </c>
      <c r="P8" s="30" t="str">
        <f t="shared" si="0"/>
        <v>Filtrooubiodiscofísicoquímico_fosforo</v>
      </c>
      <c r="Q8" s="31">
        <v>80</v>
      </c>
      <c r="R8" s="31">
        <v>95</v>
      </c>
      <c r="S8" s="31">
        <v>87.5</v>
      </c>
      <c r="T8" s="31">
        <v>0</v>
      </c>
      <c r="U8" s="31">
        <v>35</v>
      </c>
      <c r="V8" s="31">
        <v>17.5</v>
      </c>
    </row>
    <row r="9" spans="1:23" x14ac:dyDescent="0.25">
      <c r="A9" s="28">
        <v>55</v>
      </c>
      <c r="B9" s="28">
        <v>90</v>
      </c>
      <c r="C9" s="28">
        <v>55</v>
      </c>
      <c r="F9" s="28">
        <v>65</v>
      </c>
      <c r="G9" s="28">
        <v>1.7000000000000001E-2</v>
      </c>
      <c r="H9" s="29">
        <v>0.5</v>
      </c>
      <c r="N9" s="30" t="s">
        <v>39</v>
      </c>
      <c r="O9" s="30" t="s">
        <v>82</v>
      </c>
      <c r="P9" s="30" t="str">
        <f t="shared" si="0"/>
        <v>Filtrooubiodiscoremoçãobiológicadenutrientes_fosforo</v>
      </c>
      <c r="Q9" s="31">
        <v>80</v>
      </c>
      <c r="R9" s="31">
        <v>95</v>
      </c>
      <c r="S9" s="31">
        <v>87.5</v>
      </c>
      <c r="T9" s="31">
        <v>75</v>
      </c>
      <c r="U9" s="31">
        <v>90</v>
      </c>
      <c r="V9" s="31">
        <v>82.5</v>
      </c>
    </row>
    <row r="10" spans="1:23" x14ac:dyDescent="0.25">
      <c r="A10" s="28">
        <v>60</v>
      </c>
      <c r="B10" s="28">
        <v>100</v>
      </c>
      <c r="C10" s="28">
        <v>60</v>
      </c>
      <c r="F10" s="28">
        <v>70</v>
      </c>
      <c r="G10" s="32">
        <v>1.7999999999999999E-2</v>
      </c>
      <c r="H10" s="29"/>
      <c r="N10" s="30" t="s">
        <v>40</v>
      </c>
      <c r="O10" s="30" t="s">
        <v>83</v>
      </c>
      <c r="P10" s="30" t="str">
        <f t="shared" si="0"/>
        <v>Filtrooubiodiscowetlands_fosforo</v>
      </c>
      <c r="Q10" s="31">
        <v>80</v>
      </c>
      <c r="R10" s="31">
        <v>95</v>
      </c>
      <c r="S10" s="31">
        <v>87.5</v>
      </c>
      <c r="T10" s="31">
        <v>0</v>
      </c>
      <c r="U10" s="31">
        <v>35</v>
      </c>
      <c r="V10" s="31">
        <v>17.5</v>
      </c>
    </row>
    <row r="11" spans="1:23" x14ac:dyDescent="0.25">
      <c r="A11" s="28">
        <v>65</v>
      </c>
      <c r="B11" s="28">
        <v>110</v>
      </c>
      <c r="F11" s="28">
        <v>75</v>
      </c>
      <c r="G11" s="28">
        <v>1.9E-2</v>
      </c>
      <c r="H11" s="29"/>
      <c r="N11" s="30" t="s">
        <v>41</v>
      </c>
      <c r="O11" s="30" t="s">
        <v>75</v>
      </c>
      <c r="P11" s="30" t="str">
        <f t="shared" si="0"/>
        <v>Lagoaaeradafacultativa_fosforo</v>
      </c>
      <c r="Q11" s="31">
        <v>75</v>
      </c>
      <c r="R11" s="31">
        <v>85</v>
      </c>
      <c r="S11" s="31">
        <v>80</v>
      </c>
      <c r="T11" s="31">
        <v>0</v>
      </c>
      <c r="U11" s="31">
        <v>35</v>
      </c>
      <c r="V11" s="31">
        <v>17.5</v>
      </c>
    </row>
    <row r="12" spans="1:23" x14ac:dyDescent="0.25">
      <c r="A12" s="28">
        <v>70</v>
      </c>
      <c r="B12" s="28">
        <v>120</v>
      </c>
      <c r="F12" s="28">
        <v>80</v>
      </c>
      <c r="G12" s="32">
        <v>0.02</v>
      </c>
      <c r="H12" s="29"/>
      <c r="N12" s="30" t="s">
        <v>42</v>
      </c>
      <c r="O12" s="30" t="s">
        <v>84</v>
      </c>
      <c r="P12" s="30" t="str">
        <f t="shared" si="0"/>
        <v>Lagoaanaeróbialagoafacultativa_fosforo</v>
      </c>
      <c r="Q12" s="31">
        <v>75</v>
      </c>
      <c r="R12" s="31">
        <v>85</v>
      </c>
      <c r="S12" s="31">
        <v>80</v>
      </c>
      <c r="T12" s="31">
        <v>0</v>
      </c>
      <c r="U12" s="31">
        <v>35</v>
      </c>
      <c r="V12" s="31">
        <v>17.5</v>
      </c>
    </row>
    <row r="13" spans="1:23" ht="24.75" x14ac:dyDescent="0.25">
      <c r="A13" s="28">
        <v>75</v>
      </c>
      <c r="B13" s="28">
        <v>130</v>
      </c>
      <c r="F13" s="28">
        <v>85</v>
      </c>
      <c r="H13" s="29"/>
      <c r="N13" s="30" t="s">
        <v>43</v>
      </c>
      <c r="O13" s="30" t="s">
        <v>85</v>
      </c>
      <c r="P13" s="30" t="str">
        <f t="shared" si="0"/>
        <v>Lagoaanaeróbialagoafacultativalagoadematuração_fosforo</v>
      </c>
      <c r="Q13" s="31">
        <v>80</v>
      </c>
      <c r="R13" s="31">
        <v>85</v>
      </c>
      <c r="S13" s="31">
        <v>82.5</v>
      </c>
      <c r="T13" s="31">
        <v>0</v>
      </c>
      <c r="U13" s="31">
        <v>50</v>
      </c>
      <c r="V13" s="31">
        <v>25</v>
      </c>
    </row>
    <row r="14" spans="1:23" x14ac:dyDescent="0.25">
      <c r="A14" s="28">
        <v>80</v>
      </c>
      <c r="B14" s="28">
        <v>140</v>
      </c>
      <c r="F14" s="28">
        <v>90</v>
      </c>
      <c r="H14" s="29"/>
      <c r="N14" s="30" t="s">
        <v>44</v>
      </c>
      <c r="O14" s="30" t="s">
        <v>86</v>
      </c>
      <c r="P14" s="30" t="str">
        <f t="shared" si="0"/>
        <v>Lagoadeestabilizaçãofísicoquímico_fosforo</v>
      </c>
      <c r="Q14" s="31">
        <v>85</v>
      </c>
      <c r="R14" s="31">
        <v>95</v>
      </c>
      <c r="S14" s="31">
        <v>90</v>
      </c>
      <c r="T14" s="31">
        <v>85</v>
      </c>
      <c r="U14" s="31">
        <v>95</v>
      </c>
      <c r="V14" s="31">
        <v>90</v>
      </c>
    </row>
    <row r="15" spans="1:23" x14ac:dyDescent="0.25">
      <c r="A15" s="33"/>
      <c r="B15" s="33">
        <v>150</v>
      </c>
      <c r="C15" s="33"/>
      <c r="D15" s="33"/>
      <c r="E15" s="33"/>
      <c r="F15" s="33"/>
      <c r="G15" s="33"/>
      <c r="H15" s="34"/>
      <c r="N15" s="30" t="s">
        <v>45</v>
      </c>
      <c r="O15" s="30" t="s">
        <v>76</v>
      </c>
      <c r="P15" s="30" t="str">
        <f t="shared" si="0"/>
        <v>Lagoafacultativa_fosforo</v>
      </c>
      <c r="Q15" s="31">
        <v>75</v>
      </c>
      <c r="R15" s="31">
        <v>85</v>
      </c>
      <c r="S15" s="31">
        <v>80</v>
      </c>
      <c r="T15" s="31">
        <v>0</v>
      </c>
      <c r="U15" s="31">
        <v>35</v>
      </c>
      <c r="V15" s="31">
        <v>17.5</v>
      </c>
    </row>
    <row r="16" spans="1:23" x14ac:dyDescent="0.25">
      <c r="H16" s="29"/>
      <c r="N16" s="30" t="s">
        <v>46</v>
      </c>
      <c r="O16" s="30" t="s">
        <v>77</v>
      </c>
      <c r="P16" s="30" t="str">
        <f t="shared" si="0"/>
        <v>Lodosativados_fosforo</v>
      </c>
      <c r="Q16" s="31">
        <v>85</v>
      </c>
      <c r="R16" s="31">
        <v>95</v>
      </c>
      <c r="S16" s="31">
        <v>90</v>
      </c>
      <c r="T16" s="31">
        <v>0</v>
      </c>
      <c r="U16" s="31">
        <v>35</v>
      </c>
      <c r="V16" s="31">
        <v>17.5</v>
      </c>
    </row>
    <row r="17" spans="8:22" x14ac:dyDescent="0.25">
      <c r="H17" s="29"/>
      <c r="N17" s="30" t="s">
        <v>47</v>
      </c>
      <c r="O17" s="30" t="s">
        <v>87</v>
      </c>
      <c r="P17" s="30" t="str">
        <f t="shared" si="0"/>
        <v>Lodosativadosfísicoquímico_fosforo</v>
      </c>
      <c r="Q17" s="31">
        <v>85</v>
      </c>
      <c r="R17" s="31">
        <v>95</v>
      </c>
      <c r="S17" s="31">
        <v>90</v>
      </c>
      <c r="T17" s="31">
        <v>85</v>
      </c>
      <c r="U17" s="31">
        <v>95</v>
      </c>
      <c r="V17" s="31">
        <v>90</v>
      </c>
    </row>
    <row r="18" spans="8:22" x14ac:dyDescent="0.25">
      <c r="H18" s="29"/>
      <c r="N18" s="30" t="s">
        <v>48</v>
      </c>
      <c r="O18" s="30" t="s">
        <v>88</v>
      </c>
      <c r="P18" s="30" t="str">
        <f t="shared" si="0"/>
        <v>Lodosativadosremoçãobiológicadenutrientes_fosforo</v>
      </c>
      <c r="Q18" s="31">
        <v>85</v>
      </c>
      <c r="R18" s="31">
        <v>95</v>
      </c>
      <c r="S18" s="31">
        <v>90</v>
      </c>
      <c r="T18" s="31">
        <v>75</v>
      </c>
      <c r="U18" s="31">
        <v>90</v>
      </c>
      <c r="V18" s="31">
        <v>82.5</v>
      </c>
    </row>
    <row r="19" spans="8:22" x14ac:dyDescent="0.25">
      <c r="H19" s="29"/>
      <c r="N19" s="30" t="s">
        <v>49</v>
      </c>
      <c r="O19" s="30" t="s">
        <v>49</v>
      </c>
      <c r="P19" s="30" t="str">
        <f t="shared" si="0"/>
        <v>Outro_fosforo</v>
      </c>
      <c r="Q19" s="31">
        <v>60</v>
      </c>
      <c r="R19" s="31">
        <v>70</v>
      </c>
      <c r="S19" s="31">
        <v>65</v>
      </c>
      <c r="T19" s="31">
        <v>0</v>
      </c>
      <c r="U19" s="31">
        <v>70</v>
      </c>
      <c r="V19" s="31">
        <v>35</v>
      </c>
    </row>
    <row r="20" spans="8:22" x14ac:dyDescent="0.25">
      <c r="H20" s="29"/>
      <c r="N20" s="30" t="s">
        <v>50</v>
      </c>
      <c r="O20" s="30" t="s">
        <v>78</v>
      </c>
      <c r="P20" s="30" t="str">
        <f t="shared" si="0"/>
        <v>Reatoranaeróbio_fosforo</v>
      </c>
      <c r="Q20" s="31">
        <v>60</v>
      </c>
      <c r="R20" s="31">
        <v>75</v>
      </c>
      <c r="S20" s="31">
        <v>67.5</v>
      </c>
      <c r="T20" s="31">
        <v>0</v>
      </c>
      <c r="U20" s="31">
        <v>35</v>
      </c>
      <c r="V20" s="31">
        <v>17.5</v>
      </c>
    </row>
    <row r="21" spans="8:22" x14ac:dyDescent="0.25">
      <c r="H21" s="29"/>
      <c r="N21" s="30" t="s">
        <v>51</v>
      </c>
      <c r="O21" s="30" t="s">
        <v>89</v>
      </c>
      <c r="P21" s="30" t="str">
        <f t="shared" si="0"/>
        <v>Reatoranaeróbioescoamentosuperficial_fosforo</v>
      </c>
      <c r="Q21" s="31">
        <v>75</v>
      </c>
      <c r="R21" s="31">
        <v>90</v>
      </c>
      <c r="S21" s="31">
        <v>82.5</v>
      </c>
      <c r="T21" s="31">
        <v>0</v>
      </c>
      <c r="U21" s="31">
        <v>35</v>
      </c>
      <c r="V21" s="31">
        <v>17.5</v>
      </c>
    </row>
    <row r="22" spans="8:22" x14ac:dyDescent="0.25">
      <c r="H22" s="29"/>
      <c r="N22" s="30" t="s">
        <v>52</v>
      </c>
      <c r="O22" s="30" t="s">
        <v>90</v>
      </c>
      <c r="P22" s="30" t="str">
        <f t="shared" si="0"/>
        <v>Reatoranaeróbiofiltroaeradosubmerso_fosforo</v>
      </c>
      <c r="Q22" s="31">
        <v>80</v>
      </c>
      <c r="R22" s="31">
        <v>95</v>
      </c>
      <c r="S22" s="31">
        <v>87.5</v>
      </c>
      <c r="T22" s="31">
        <v>0</v>
      </c>
      <c r="U22" s="31">
        <v>35</v>
      </c>
      <c r="V22" s="31">
        <v>17.5</v>
      </c>
    </row>
    <row r="23" spans="8:22" x14ac:dyDescent="0.25">
      <c r="H23" s="29"/>
      <c r="N23" s="30" t="s">
        <v>53</v>
      </c>
      <c r="O23" s="30" t="s">
        <v>91</v>
      </c>
      <c r="P23" s="30" t="str">
        <f t="shared" si="0"/>
        <v>Reatoranaeróbiofiltroanaeróbio_fosforo</v>
      </c>
      <c r="Q23" s="31">
        <v>75</v>
      </c>
      <c r="R23" s="31">
        <v>95</v>
      </c>
      <c r="S23" s="31">
        <v>85</v>
      </c>
      <c r="T23" s="31">
        <v>0</v>
      </c>
      <c r="U23" s="31">
        <v>35</v>
      </c>
      <c r="V23" s="31">
        <v>17.5</v>
      </c>
    </row>
    <row r="24" spans="8:22" x14ac:dyDescent="0.25">
      <c r="H24" s="29"/>
      <c r="N24" s="30" t="s">
        <v>54</v>
      </c>
      <c r="O24" s="30" t="s">
        <v>92</v>
      </c>
      <c r="P24" s="30" t="str">
        <f t="shared" si="0"/>
        <v>Reatoranaeróbiofiltrobiológicopercolador_fosforo</v>
      </c>
      <c r="Q24" s="31">
        <v>80</v>
      </c>
      <c r="R24" s="31">
        <v>95</v>
      </c>
      <c r="S24" s="31">
        <v>87.5</v>
      </c>
      <c r="T24" s="31">
        <v>0</v>
      </c>
      <c r="U24" s="31">
        <v>35</v>
      </c>
      <c r="V24" s="31">
        <v>17.5</v>
      </c>
    </row>
    <row r="25" spans="8:22" x14ac:dyDescent="0.25">
      <c r="H25" s="29"/>
      <c r="N25" s="30" t="s">
        <v>55</v>
      </c>
      <c r="O25" s="30" t="s">
        <v>93</v>
      </c>
      <c r="P25" s="30" t="str">
        <f t="shared" si="0"/>
        <v>Reatoranaeróbiofísicoquímico_fosforo</v>
      </c>
      <c r="Q25" s="31">
        <v>85</v>
      </c>
      <c r="R25" s="31">
        <v>95</v>
      </c>
      <c r="S25" s="31">
        <v>90</v>
      </c>
      <c r="T25" s="31">
        <v>85</v>
      </c>
      <c r="U25" s="31">
        <v>95</v>
      </c>
      <c r="V25" s="31">
        <v>90</v>
      </c>
    </row>
    <row r="26" spans="8:22" x14ac:dyDescent="0.25">
      <c r="H26" s="29"/>
      <c r="N26" s="30" t="s">
        <v>56</v>
      </c>
      <c r="O26" s="30" t="s">
        <v>94</v>
      </c>
      <c r="P26" s="30" t="str">
        <f t="shared" si="0"/>
        <v>Reatoranaeróbioflotação_fosforo</v>
      </c>
      <c r="Q26" s="31">
        <v>85</v>
      </c>
      <c r="R26" s="31">
        <v>95</v>
      </c>
      <c r="S26" s="31">
        <v>90</v>
      </c>
      <c r="T26" s="31">
        <v>75</v>
      </c>
      <c r="U26" s="31">
        <v>90</v>
      </c>
      <c r="V26" s="31">
        <v>82.5</v>
      </c>
    </row>
    <row r="27" spans="8:22" x14ac:dyDescent="0.25">
      <c r="H27" s="29"/>
      <c r="N27" s="30" t="s">
        <v>57</v>
      </c>
      <c r="O27" s="30" t="s">
        <v>95</v>
      </c>
      <c r="P27" s="30" t="str">
        <f t="shared" si="0"/>
        <v>Reatoranaeróbiolagoadepolimento_fosforo</v>
      </c>
      <c r="Q27" s="31">
        <v>75</v>
      </c>
      <c r="R27" s="31">
        <v>85</v>
      </c>
      <c r="S27" s="31">
        <v>80</v>
      </c>
      <c r="T27" s="31">
        <v>50</v>
      </c>
      <c r="U27" s="31">
        <v>95</v>
      </c>
      <c r="V27" s="31">
        <v>72.5</v>
      </c>
    </row>
    <row r="28" spans="8:22" x14ac:dyDescent="0.25">
      <c r="H28" s="29"/>
      <c r="N28" s="30" t="s">
        <v>58</v>
      </c>
      <c r="O28" s="30" t="s">
        <v>96</v>
      </c>
      <c r="P28" s="30" t="str">
        <f t="shared" si="0"/>
        <v>Reatoranaeróbiolodosativados_fosforo</v>
      </c>
      <c r="Q28" s="31">
        <v>85</v>
      </c>
      <c r="R28" s="31">
        <v>95</v>
      </c>
      <c r="S28" s="31">
        <v>90</v>
      </c>
      <c r="T28" s="31">
        <v>0</v>
      </c>
      <c r="U28" s="31">
        <v>35</v>
      </c>
      <c r="V28" s="31">
        <v>17.5</v>
      </c>
    </row>
    <row r="29" spans="8:22" x14ac:dyDescent="0.25">
      <c r="H29" s="29"/>
      <c r="N29" s="30" t="s">
        <v>59</v>
      </c>
      <c r="O29" s="30" t="s">
        <v>97</v>
      </c>
      <c r="P29" s="30" t="str">
        <f t="shared" si="0"/>
        <v>Reatoranaeróbiowetlands_fosforo</v>
      </c>
      <c r="Q29" s="31">
        <v>75</v>
      </c>
      <c r="R29" s="31">
        <v>90</v>
      </c>
      <c r="S29" s="31">
        <v>82.5</v>
      </c>
      <c r="T29" s="31">
        <v>0</v>
      </c>
      <c r="U29" s="31">
        <v>35</v>
      </c>
      <c r="V29" s="31">
        <v>17.5</v>
      </c>
    </row>
    <row r="30" spans="8:22" x14ac:dyDescent="0.25">
      <c r="H30" s="29"/>
      <c r="N30" s="30" t="s">
        <v>60</v>
      </c>
      <c r="O30" s="30" t="s">
        <v>79</v>
      </c>
      <c r="P30" s="30" t="str">
        <f t="shared" si="0"/>
        <v>Tanqueséptico_fosforo</v>
      </c>
      <c r="Q30" s="31">
        <v>30</v>
      </c>
      <c r="R30" s="31">
        <v>35</v>
      </c>
      <c r="S30" s="31">
        <v>32.5</v>
      </c>
      <c r="T30" s="31">
        <v>0</v>
      </c>
      <c r="U30" s="31">
        <v>35</v>
      </c>
      <c r="V30" s="31">
        <v>17.5</v>
      </c>
    </row>
    <row r="31" spans="8:22" x14ac:dyDescent="0.25">
      <c r="H31" s="29"/>
      <c r="N31" s="30" t="s">
        <v>61</v>
      </c>
      <c r="O31" s="30" t="s">
        <v>98</v>
      </c>
      <c r="P31" s="30" t="str">
        <f t="shared" si="0"/>
        <v>Tanquesépticoescoamentosuperficial_fosforo</v>
      </c>
      <c r="Q31" s="31">
        <v>80</v>
      </c>
      <c r="R31" s="31">
        <v>90</v>
      </c>
      <c r="S31" s="31">
        <v>85</v>
      </c>
      <c r="T31" s="31">
        <v>0</v>
      </c>
      <c r="U31" s="31">
        <v>35</v>
      </c>
      <c r="V31" s="31">
        <v>17.5</v>
      </c>
    </row>
    <row r="32" spans="8:22" x14ac:dyDescent="0.25">
      <c r="H32" s="29"/>
      <c r="N32" s="30" t="s">
        <v>62</v>
      </c>
      <c r="O32" s="30" t="s">
        <v>99</v>
      </c>
      <c r="P32" s="30" t="str">
        <f t="shared" si="0"/>
        <v>Tanquesépticofiltroanaeróbio_fosforo</v>
      </c>
      <c r="Q32" s="31">
        <v>60</v>
      </c>
      <c r="R32" s="31">
        <v>85</v>
      </c>
      <c r="S32" s="31">
        <v>72.5</v>
      </c>
      <c r="T32" s="31">
        <v>0</v>
      </c>
      <c r="U32" s="31">
        <v>35</v>
      </c>
      <c r="V32" s="31">
        <v>17.5</v>
      </c>
    </row>
    <row r="33" spans="8:23" x14ac:dyDescent="0.25">
      <c r="H33" s="29"/>
      <c r="N33" s="30" t="s">
        <v>63</v>
      </c>
      <c r="O33" s="30" t="s">
        <v>100</v>
      </c>
      <c r="P33" s="30" t="str">
        <f t="shared" si="0"/>
        <v>Tanquesépticofiltrobiológicopercolador_fosforo</v>
      </c>
      <c r="Q33" s="31">
        <v>75</v>
      </c>
      <c r="R33" s="31">
        <v>95</v>
      </c>
      <c r="S33" s="31">
        <v>85</v>
      </c>
      <c r="T33" s="31">
        <v>0</v>
      </c>
      <c r="U33" s="31">
        <v>35</v>
      </c>
      <c r="V33" s="31">
        <v>17.5</v>
      </c>
    </row>
    <row r="34" spans="8:23" x14ac:dyDescent="0.25">
      <c r="H34" s="29"/>
      <c r="N34" s="30" t="s">
        <v>64</v>
      </c>
      <c r="O34" s="30" t="s">
        <v>101</v>
      </c>
      <c r="P34" s="30" t="str">
        <f t="shared" si="0"/>
        <v>Tanquesépticolagoafacultativa_fosforo</v>
      </c>
      <c r="Q34" s="31">
        <v>75</v>
      </c>
      <c r="R34" s="31">
        <v>85</v>
      </c>
      <c r="S34" s="31">
        <v>80</v>
      </c>
      <c r="T34" s="31">
        <v>0</v>
      </c>
      <c r="U34" s="31">
        <v>35</v>
      </c>
      <c r="V34" s="31">
        <v>17.5</v>
      </c>
    </row>
    <row r="35" spans="8:23" x14ac:dyDescent="0.25">
      <c r="H35" s="29"/>
      <c r="N35" s="35" t="s">
        <v>65</v>
      </c>
      <c r="O35" s="35" t="s">
        <v>102</v>
      </c>
      <c r="P35" s="30" t="str">
        <f t="shared" si="0"/>
        <v>Tanquesépticowetlands_fosforo</v>
      </c>
      <c r="Q35" s="36">
        <v>80</v>
      </c>
      <c r="R35" s="36">
        <v>90</v>
      </c>
      <c r="S35" s="36">
        <v>85</v>
      </c>
      <c r="T35" s="36">
        <v>0</v>
      </c>
      <c r="U35" s="36">
        <v>35</v>
      </c>
      <c r="V35" s="36">
        <v>17.5</v>
      </c>
      <c r="W35" s="37"/>
    </row>
    <row r="36" spans="8:23" x14ac:dyDescent="0.25">
      <c r="H36" s="29"/>
    </row>
    <row r="37" spans="8:23" x14ac:dyDescent="0.25">
      <c r="H37" s="29"/>
      <c r="N37" s="30" t="s">
        <v>103</v>
      </c>
      <c r="O37" s="30" t="str">
        <f>VLOOKUP('Calcule Seu Uso'!E26,'Planilha Auxiliar'!N3:O35,2,FALSE)</f>
        <v>Semtratamento</v>
      </c>
      <c r="P37" s="30" t="str">
        <f>VLOOKUP('Calcule Seu Uso'!E26,'Planilha Auxiliar'!N3:P35,3,FALSE)</f>
        <v>Semtratamento_fosforo</v>
      </c>
    </row>
  </sheetData>
  <mergeCells count="3">
    <mergeCell ref="Q2:S2"/>
    <mergeCell ref="T2:V2"/>
    <mergeCell ref="N1:O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66</vt:i4>
      </vt:variant>
    </vt:vector>
  </HeadingPairs>
  <TitlesOfParts>
    <vt:vector size="68" baseType="lpstr">
      <vt:lpstr>Calcule Seu Uso</vt:lpstr>
      <vt:lpstr>Planilha Auxiliar</vt:lpstr>
      <vt:lpstr>Biodisco</vt:lpstr>
      <vt:lpstr>Biodisco_fosforo</vt:lpstr>
      <vt:lpstr>Filtroaeradosubmerso</vt:lpstr>
      <vt:lpstr>Filtroaeradosubmerso_fosforo</vt:lpstr>
      <vt:lpstr>Filtrobiológicopercolador</vt:lpstr>
      <vt:lpstr>Filtrobiológicopercolador_fosforo</vt:lpstr>
      <vt:lpstr>Filtrooubiodiscoescoamentosuperficial</vt:lpstr>
      <vt:lpstr>Filtrooubiodiscoescoamentosuperficial_fosforo</vt:lpstr>
      <vt:lpstr>Filtrooubiodiscofísicoquímico</vt:lpstr>
      <vt:lpstr>Filtrooubiodiscofísicoquímico_fosforo</vt:lpstr>
      <vt:lpstr>Filtrooubiodiscoremoçãobiológicadenutrientes</vt:lpstr>
      <vt:lpstr>Filtrooubiodiscoremoçãobiológicadenutrientes_fosforo</vt:lpstr>
      <vt:lpstr>Filtrooubiodiscowetlands</vt:lpstr>
      <vt:lpstr>Filtrooubiodiscowetlands_fosforo</vt:lpstr>
      <vt:lpstr>Lagoaaeradafacultativa</vt:lpstr>
      <vt:lpstr>Lagoaaeradafacultativa_fosforo</vt:lpstr>
      <vt:lpstr>Lagoaanaeróbialagoafacultativa</vt:lpstr>
      <vt:lpstr>Lagoaanaeróbialagoafacultativa_fosforo</vt:lpstr>
      <vt:lpstr>Lagoaanaeróbialagoafacultativalagoadematuração</vt:lpstr>
      <vt:lpstr>Lagoaanaeróbialagoafacultativalagoadematuração_fosforo</vt:lpstr>
      <vt:lpstr>Lagoadeestabilizaçãofísicoquímico</vt:lpstr>
      <vt:lpstr>Lagoadeestabilizaçãofísicoquímico_fosforo</vt:lpstr>
      <vt:lpstr>Lagoafacultativa</vt:lpstr>
      <vt:lpstr>Lagoafacultativa_fosforo</vt:lpstr>
      <vt:lpstr>Lodosativados</vt:lpstr>
      <vt:lpstr>Lodosativados_fosforo</vt:lpstr>
      <vt:lpstr>Lodosativadosfísicoquímico</vt:lpstr>
      <vt:lpstr>Lodosativadosfísicoquímico_fosforo</vt:lpstr>
      <vt:lpstr>Lodosativadosremoçãobiológicadenutrientes</vt:lpstr>
      <vt:lpstr>Lodosativadosremoçãobiológicadenutrientes_fosforo</vt:lpstr>
      <vt:lpstr>Outro</vt:lpstr>
      <vt:lpstr>Outro_fosforo</vt:lpstr>
      <vt:lpstr>Reatoranaeróbio</vt:lpstr>
      <vt:lpstr>Reatoranaeróbio_fosforo</vt:lpstr>
      <vt:lpstr>Reatoranaeróbioescoamentosuperficial</vt:lpstr>
      <vt:lpstr>Reatoranaeróbioescoamentosuperficial_fosforo</vt:lpstr>
      <vt:lpstr>Reatoranaeróbiofiltroaeradosubmerso</vt:lpstr>
      <vt:lpstr>Reatoranaeróbiofiltroaeradosubmerso_fosforo</vt:lpstr>
      <vt:lpstr>Reatoranaeróbiofiltroanaeróbio</vt:lpstr>
      <vt:lpstr>Reatoranaeróbiofiltroanaeróbio_fosforo</vt:lpstr>
      <vt:lpstr>Reatoranaeróbiofiltrobiológicopercolador</vt:lpstr>
      <vt:lpstr>Reatoranaeróbiofiltrobiológicopercolador_fosforo</vt:lpstr>
      <vt:lpstr>Reatoranaeróbiofísicoquímico</vt:lpstr>
      <vt:lpstr>Reatoranaeróbiofísicoquímico_fosforo</vt:lpstr>
      <vt:lpstr>Reatoranaeróbioflotação</vt:lpstr>
      <vt:lpstr>Reatoranaeróbioflotação_fosforo</vt:lpstr>
      <vt:lpstr>Reatoranaeróbiolagoadepolimento</vt:lpstr>
      <vt:lpstr>Reatoranaeróbiolagoadepolimento_fosforo</vt:lpstr>
      <vt:lpstr>Reatoranaeróbiolodosativados</vt:lpstr>
      <vt:lpstr>Reatoranaeróbiolodosativados_fosforo</vt:lpstr>
      <vt:lpstr>Reatoranaeróbiowetlands</vt:lpstr>
      <vt:lpstr>Reatoranaeróbiowetlands_fosforo</vt:lpstr>
      <vt:lpstr>Semtratamento</vt:lpstr>
      <vt:lpstr>Semtratamento_fosforo</vt:lpstr>
      <vt:lpstr>Tanqueséptico</vt:lpstr>
      <vt:lpstr>Tanqueséptico_fosforo</vt:lpstr>
      <vt:lpstr>Tanquesépticoescoamentosuperficial</vt:lpstr>
      <vt:lpstr>Tanquesépticoescoamentosuperficial_fosforo</vt:lpstr>
      <vt:lpstr>Tanquesépticofiltroanaeróbio</vt:lpstr>
      <vt:lpstr>Tanquesépticofiltroanaeróbio_fosforo</vt:lpstr>
      <vt:lpstr>Tanquesépticofiltrobiológicopercolador</vt:lpstr>
      <vt:lpstr>Tanquesépticofiltrobiológicopercolador_fosforo</vt:lpstr>
      <vt:lpstr>Tanquesépticolagoafacultativa</vt:lpstr>
      <vt:lpstr>Tanquesépticolagoafacultativa_fosforo</vt:lpstr>
      <vt:lpstr>Tanquesépticowetlands</vt:lpstr>
      <vt:lpstr>Tanquesépticowetlands_fosforo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Morita dos Santos</dc:creator>
  <cp:lastModifiedBy>Marisa Morita dos Santos</cp:lastModifiedBy>
  <dcterms:created xsi:type="dcterms:W3CDTF">2024-06-25T12:04:38Z</dcterms:created>
  <dcterms:modified xsi:type="dcterms:W3CDTF">2025-02-19T21:02:47Z</dcterms:modified>
</cp:coreProperties>
</file>