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C:\Users\marisa.santos\Downloads\MA2307\Anexo X_V4\"/>
    </mc:Choice>
  </mc:AlternateContent>
  <xr:revisionPtr revIDLastSave="0" documentId="13_ncr:1_{19E2A584-CCF5-48A8-9D5C-1C055A9BAA1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1C38F59D-E72E-4A43-8837-E179BF993DDA}"/>
  </bookViews>
  <sheets>
    <sheet name="Calcule seu Uso" sheetId="4" r:id="rId1"/>
    <sheet name="Planilha Auxiliar" sheetId="2" state="hidden" r:id="rId2"/>
  </sheets>
  <definedNames>
    <definedName name="Biodisco">'Planilha Auxiliar'!$V$4:$X$4</definedName>
    <definedName name="Biodisco_fosforo">'Planilha Auxiliar'!$V$4:$X$4</definedName>
    <definedName name="Filtroaeradosubmerso">'Planilha Auxiliar'!$V$5:$X$5</definedName>
    <definedName name="Filtroaeradosubmerso_fosforo">'Planilha Auxiliar'!$Y$5:$AA$5</definedName>
    <definedName name="Filtrobiológicopercolador">'Planilha Auxiliar'!$V$6:$X$6</definedName>
    <definedName name="Filtrobiológicopercolador_fosforo">'Planilha Auxiliar'!$Y$6:$AA$6</definedName>
    <definedName name="Filtrooubiodiscoescoamentosuperficial">'Planilha Auxiliar'!$V$7:$X$7</definedName>
    <definedName name="Filtrooubiodiscoescoamentosuperficial_fosforo">'Planilha Auxiliar'!$Y$7:$AA$7</definedName>
    <definedName name="Filtrooubiodiscofísicoquímico">'Planilha Auxiliar'!$V$8:$X$8</definedName>
    <definedName name="Filtrooubiodiscofísicoquímico_fosforo">'Planilha Auxiliar'!$Y$8:$AA$8</definedName>
    <definedName name="Filtrooubiodiscoremoçãobiológicadenutrientes">'Planilha Auxiliar'!$V$9:$X$9</definedName>
    <definedName name="Filtrooubiodiscoremoçãobiológicadenutrientes_fosforo">'Planilha Auxiliar'!$Y$9:$AA$9</definedName>
    <definedName name="Filtrooubiodiscowetlands">'Planilha Auxiliar'!$V$10:$X$10</definedName>
    <definedName name="Filtrooubiodiscowetlands_fosforo">'Planilha Auxiliar'!$Y$10:$AA$10</definedName>
    <definedName name="Lagoaaeradafacultativa">'Planilha Auxiliar'!$V$10:$X$10</definedName>
    <definedName name="Lagoaaeradafacultativa_fosforo">'Planilha Auxiliar'!$Y$11:$AA$11</definedName>
    <definedName name="Lagoaanaeróbialagoafacultativa">'Planilha Auxiliar'!$V$12:$X$12</definedName>
    <definedName name="Lagoaanaeróbialagoafacultativa_fosforo">'Planilha Auxiliar'!$Y$12:$AA$12</definedName>
    <definedName name="Lagoaanaeróbialagoafacultativalagoadematuração">'Planilha Auxiliar'!$V$13:$X$13</definedName>
    <definedName name="Lagoaanaeróbialagoafacultativalagoadematuração_fosforo">'Planilha Auxiliar'!$Y$13:$AA$13</definedName>
    <definedName name="Lagoadeestabilizaçãofísicoquímico">'Planilha Auxiliar'!$V$14:$X$14</definedName>
    <definedName name="Lagoadeestabilizaçãofísicoquímico_fosforo">'Planilha Auxiliar'!$Y$14:$AA$14</definedName>
    <definedName name="Lagoafacultativa">'Planilha Auxiliar'!$V$15:$X$15</definedName>
    <definedName name="Lagoafacultativa_fosforo">'Planilha Auxiliar'!$Y$15:$AA$15</definedName>
    <definedName name="Lodosativados">'Planilha Auxiliar'!$V$16:$X$16</definedName>
    <definedName name="Lodosativados_fosforo">'Planilha Auxiliar'!$Y$16:$AA$16</definedName>
    <definedName name="Lodosativadosfísicoquímico">'Planilha Auxiliar'!$V$17:$X$17</definedName>
    <definedName name="Lodosativadosfísicoquímico_fosforo">'Planilha Auxiliar'!$Y$17:$AA$17</definedName>
    <definedName name="Lodosativadosremoçãobiológicadenutrientes">'Planilha Auxiliar'!$V$18:$X$18</definedName>
    <definedName name="Lodosativadosremoçãobiológicadenutrientes_fosforo">'Planilha Auxiliar'!$Y$18:$AA$18</definedName>
    <definedName name="Outro">'Planilha Auxiliar'!$V$19:$X$19</definedName>
    <definedName name="Outro_fosforo">'Planilha Auxiliar'!$Y$19:$AA$19</definedName>
    <definedName name="Reatoranaeróbio">'Planilha Auxiliar'!$V$20:$X$20</definedName>
    <definedName name="Reatoranaeróbio_fosforo">'Planilha Auxiliar'!$Y$20:$AA$20</definedName>
    <definedName name="Reatoranaeróbioescoamentosuperficial">'Planilha Auxiliar'!$V$21:$X$21</definedName>
    <definedName name="Reatoranaeróbioescoamentosuperficial_fosforo">'Planilha Auxiliar'!$Y$21:$AA$21</definedName>
    <definedName name="Reatoranaeróbiofiltroaeradosubmerso">'Planilha Auxiliar'!$V$22:$X$22</definedName>
    <definedName name="Reatoranaeróbiofiltroaeradosubmerso_fosforo">'Planilha Auxiliar'!$Y$22:$AA$22</definedName>
    <definedName name="Reatoranaeróbiofiltroanaeróbio">'Planilha Auxiliar'!$V$23:$X$23</definedName>
    <definedName name="Reatoranaeróbiofiltroanaeróbio_fosforo">'Planilha Auxiliar'!$Y$23:$AA$23</definedName>
    <definedName name="Reatoranaeróbiofiltrobiológicopercolador">'Planilha Auxiliar'!$V$24:$X$24</definedName>
    <definedName name="Reatoranaeróbiofiltrobiológicopercolador_fosforo">'Planilha Auxiliar'!$Y$24:$AA$24</definedName>
    <definedName name="Reatoranaeróbiofísicoquímico">'Planilha Auxiliar'!$V$25:$X$25</definedName>
    <definedName name="Reatoranaeróbiofísicoquímico_fosforo">'Planilha Auxiliar'!$Y$25:$AA$25</definedName>
    <definedName name="Reatoranaeróbioflotação">'Planilha Auxiliar'!$V$26:$X$26</definedName>
    <definedName name="Reatoranaeróbioflotação_fosforo">'Planilha Auxiliar'!$Y$26:$AA$26</definedName>
    <definedName name="Reatoranaeróbiolagoadepolimento">'Planilha Auxiliar'!$V$27:$X$27</definedName>
    <definedName name="Reatoranaeróbiolagoadepolimento_fosforo">'Planilha Auxiliar'!$Y$27:$AA$27</definedName>
    <definedName name="Reatoranaeróbiolodosativados">'Planilha Auxiliar'!$V$28:$X$28</definedName>
    <definedName name="Reatoranaeróbiolodosativados_fosforo">'Planilha Auxiliar'!$Y$28:$AA$28</definedName>
    <definedName name="Reatoranaeróbiowetlands">'Planilha Auxiliar'!$V$29:$X$29</definedName>
    <definedName name="Reatoranaeróbiowetlands_fosforo">'Planilha Auxiliar'!$Y$29:$AA$29</definedName>
    <definedName name="Semtratamento">'Planilha Auxiliar'!$V$3:$X$3</definedName>
    <definedName name="Semtratamento_fosforo">'Planilha Auxiliar'!$Y$3:$AA$3</definedName>
    <definedName name="Tanqueséptico">'Planilha Auxiliar'!$V$30:$X$30</definedName>
    <definedName name="Tanqueséptico_fosforo">'Planilha Auxiliar'!$Y$30:$AA$30</definedName>
    <definedName name="Tanquesépticoescoamentosuperficial">'Planilha Auxiliar'!$V$31:$X$31</definedName>
    <definedName name="Tanquesépticoescoamentosuperficial_fosforo">'Planilha Auxiliar'!$Y$31:$AA$31</definedName>
    <definedName name="Tanquesépticofiltroanaeróbio">'Planilha Auxiliar'!$V$32:$X$32</definedName>
    <definedName name="Tanquesépticofiltroanaeróbio_fosforo">'Planilha Auxiliar'!$Y$32:$AA$32</definedName>
    <definedName name="Tanquesépticofiltrobiológicopercolador">'Planilha Auxiliar'!$V$33:$X$33</definedName>
    <definedName name="Tanquesépticofiltrobiológicopercolador_fosforo">'Planilha Auxiliar'!$Y$33:$AA$33</definedName>
    <definedName name="Tanquesépticolagoafacultativa">'Planilha Auxiliar'!$V$34:$X$34</definedName>
    <definedName name="Tanquesépticolagoafacultativa_fosforo">'Planilha Auxiliar'!$Y$34:$AA$34</definedName>
    <definedName name="Tanquesépticowetlands">'Planilha Auxiliar'!$V$35:$X$35</definedName>
    <definedName name="Tanquesépticowetlands_fosforo">'Planilha Auxiliar'!$Y$35:$AA$35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B21" i="4" s="1"/>
  <c r="B15" i="4"/>
  <c r="B23" i="4" s="1"/>
  <c r="B25" i="4"/>
  <c r="B35" i="4" l="1"/>
  <c r="C35" i="4" s="1"/>
  <c r="B26" i="4"/>
  <c r="B24" i="4"/>
  <c r="B27" i="4" l="1"/>
  <c r="B28" i="4" s="1"/>
  <c r="D22" i="4" s="1"/>
  <c r="F12" i="4" s="1"/>
  <c r="U37" i="2"/>
  <c r="T37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" i="2"/>
  <c r="D25" i="4" l="1"/>
</calcChain>
</file>

<file path=xl/sharedStrings.xml><?xml version="1.0" encoding="utf-8"?>
<sst xmlns="http://schemas.openxmlformats.org/spreadsheetml/2006/main" count="159" uniqueCount="135">
  <si>
    <t>Isso equivale a:</t>
  </si>
  <si>
    <t>CALCULE SEU USO</t>
  </si>
  <si>
    <t>Total (m³/h)</t>
  </si>
  <si>
    <t>Lançamento</t>
  </si>
  <si>
    <t>DBO</t>
  </si>
  <si>
    <t>Fósforo Total</t>
  </si>
  <si>
    <t>Limite inferior</t>
  </si>
  <si>
    <t>Valor padrão</t>
  </si>
  <si>
    <t>Limite superior</t>
  </si>
  <si>
    <t>Efluente Bruto</t>
  </si>
  <si>
    <t>Tipo de tratamento</t>
  </si>
  <si>
    <t>Eficiência mínima</t>
  </si>
  <si>
    <t>Eficiência máxima</t>
  </si>
  <si>
    <t>Eficiência média</t>
  </si>
  <si>
    <t>DBO (%)</t>
  </si>
  <si>
    <t>Fósforo total (%)</t>
  </si>
  <si>
    <t>Sem tratamento</t>
  </si>
  <si>
    <t>Biodisco</t>
  </si>
  <si>
    <t>Filtro aerado submerso</t>
  </si>
  <si>
    <t>Filtro biológico percolador</t>
  </si>
  <si>
    <t>Filtro ou biodisco + escoamento superficial</t>
  </si>
  <si>
    <t>Filtro ou biodisco + físico-químico</t>
  </si>
  <si>
    <t>Filtro ou biodisco + remoção biológica de nutrientes</t>
  </si>
  <si>
    <t>Filtro ou biodisco + wetlands</t>
  </si>
  <si>
    <t>Lagoa aerada facultativa</t>
  </si>
  <si>
    <t>Lagoa anaeróbia + lagoa facultativa</t>
  </si>
  <si>
    <t>Lagoa anaeróbia + lagoa facultativa + lagoa de maturação</t>
  </si>
  <si>
    <t>Lagoa de estabilização + físico-químico</t>
  </si>
  <si>
    <t>Lagoa facultativa</t>
  </si>
  <si>
    <t>Lodos ativados</t>
  </si>
  <si>
    <t>Lodos ativados + físico-químico</t>
  </si>
  <si>
    <t>Lodos ativados + remoção biológica de nutrientes</t>
  </si>
  <si>
    <t>Outro</t>
  </si>
  <si>
    <t>Reator anaeróbio</t>
  </si>
  <si>
    <t>Reator anaeróbio + escoamento superficial</t>
  </si>
  <si>
    <t>Reator anaeróbio + filtro aerado submerso</t>
  </si>
  <si>
    <t>Reator anaeróbio + filtro anaeróbio</t>
  </si>
  <si>
    <t>Reator anaeróbio + filtro biológico percolador</t>
  </si>
  <si>
    <t>Reator anaeróbio + físico-químico</t>
  </si>
  <si>
    <t>Reator anaeróbio + flotação</t>
  </si>
  <si>
    <t>Reator anaeróbio + lagoa de polimento</t>
  </si>
  <si>
    <t>Reator anaeróbio + lodos ativados</t>
  </si>
  <si>
    <t>Reator anaeróbio + wetlands</t>
  </si>
  <si>
    <t>Tanque séptico</t>
  </si>
  <si>
    <t>Tanque séptico + escoamento superficial</t>
  </si>
  <si>
    <t>Tanque séptico + filtro anaeróbio</t>
  </si>
  <si>
    <t>Tanque séptico + filtro biológico percolador</t>
  </si>
  <si>
    <t>Tanque séptico + lagoa facultativa</t>
  </si>
  <si>
    <t>Tanque séptico + wetlands</t>
  </si>
  <si>
    <t>PASSO 1</t>
  </si>
  <si>
    <t>PASSO 2</t>
  </si>
  <si>
    <t>PASSO 3</t>
  </si>
  <si>
    <t>Semtratamento</t>
  </si>
  <si>
    <t>Filtroaeradosubmerso</t>
  </si>
  <si>
    <t>Filtrobiológicopercolador</t>
  </si>
  <si>
    <t>Lagoaaeradafacultativa</t>
  </si>
  <si>
    <t>Lagoafacultativa</t>
  </si>
  <si>
    <t>Lodosativados</t>
  </si>
  <si>
    <t>Reatoranaeróbio</t>
  </si>
  <si>
    <t>Tanqueséptico</t>
  </si>
  <si>
    <t>Filtrooubiodiscoescoamentosuperficial</t>
  </si>
  <si>
    <t>Filtrooubiodiscofísicoquímico</t>
  </si>
  <si>
    <t>Filtrooubiodiscoremoçãobiológicadenutrientes</t>
  </si>
  <si>
    <t>Filtrooubiodiscowetlands</t>
  </si>
  <si>
    <t>Lagoaanaeróbialagoafacultativa</t>
  </si>
  <si>
    <t>Lagoaanaeróbialagoafacultativalagoadematuração</t>
  </si>
  <si>
    <t>Lagoadeestabilizaçãofísicoquímico</t>
  </si>
  <si>
    <t>Lodosativadosfísicoquímico</t>
  </si>
  <si>
    <t>Lodosativadosremoçãobiológicadenutrientes</t>
  </si>
  <si>
    <t>Reatoranaeróbioescoamentosuperficial</t>
  </si>
  <si>
    <t>Reatoranaeróbiofiltroaeradosubmerso</t>
  </si>
  <si>
    <t>Reatoranaeróbiofiltroanaeróbio</t>
  </si>
  <si>
    <t>Reatoranaeróbiofiltrobiológicopercolador</t>
  </si>
  <si>
    <t>Reatoranaeróbiofísicoquímico</t>
  </si>
  <si>
    <t>Reatoranaeróbioflotação</t>
  </si>
  <si>
    <t>Reatoranaeróbiolagoadepolimento</t>
  </si>
  <si>
    <t>Reatoranaeróbiolodosativados</t>
  </si>
  <si>
    <t>Reatoranaeróbiowetlands</t>
  </si>
  <si>
    <t>Tanquesépticoescoamentosuperficial</t>
  </si>
  <si>
    <t>Tanquesépticofiltroanaeróbio</t>
  </si>
  <si>
    <t>Tanquesépticofiltrobiológicopercolador</t>
  </si>
  <si>
    <t>Tanquesépticolagoafacultativa</t>
  </si>
  <si>
    <t>Tanquesépticowetlands</t>
  </si>
  <si>
    <t>tipo atual</t>
  </si>
  <si>
    <t>Caixas d'água de 1.000L em um mês!</t>
  </si>
  <si>
    <t>Tem lançamento de efluentes?</t>
  </si>
  <si>
    <t>Qual o tipo de captação?</t>
  </si>
  <si>
    <t>Aquicultura</t>
  </si>
  <si>
    <t>Área total de espelho d'água (m²)</t>
  </si>
  <si>
    <t>Esvaziamento dos viveiros (nº de vezes/ano)</t>
  </si>
  <si>
    <t>Volume de reposição anual (m³/ano)</t>
  </si>
  <si>
    <t>Volume total armazenado (m³)</t>
  </si>
  <si>
    <t>Volume de reenchimento (m³/ano)</t>
  </si>
  <si>
    <t>Município</t>
  </si>
  <si>
    <t>Jan</t>
  </si>
  <si>
    <t>Fev</t>
  </si>
  <si>
    <t>Mar</t>
  </si>
  <si>
    <t>Abr</t>
  </si>
  <si>
    <t>Jun</t>
  </si>
  <si>
    <t>Jul</t>
  </si>
  <si>
    <t>Ago</t>
  </si>
  <si>
    <t>Set</t>
  </si>
  <si>
    <t>Out</t>
  </si>
  <si>
    <t>Nov</t>
  </si>
  <si>
    <t>Dez</t>
  </si>
  <si>
    <t>Total Anual</t>
  </si>
  <si>
    <t>Carapebus</t>
  </si>
  <si>
    <t>Casimiro de Abreu</t>
  </si>
  <si>
    <t>Conceição de Macabu</t>
  </si>
  <si>
    <t>Macaé</t>
  </si>
  <si>
    <t>Nova Friburgo</t>
  </si>
  <si>
    <t>Rio das Ostras</t>
  </si>
  <si>
    <t>EVAPORAÇÃO  (mm)</t>
  </si>
  <si>
    <t>Mai</t>
  </si>
  <si>
    <t>Precipitação estimada por município (mm)</t>
  </si>
  <si>
    <r>
      <t>Município (</t>
    </r>
    <r>
      <rPr>
        <i/>
        <sz val="14"/>
        <color theme="1"/>
        <rFont val="Inter"/>
      </rPr>
      <t>Selecione)</t>
    </r>
  </si>
  <si>
    <t>Lâmina de infiltração (mm/ano)</t>
  </si>
  <si>
    <t>Volume evaporado anualmente (m³/ano)</t>
  </si>
  <si>
    <t>Volume infiltrado anualmente (m³/ano)</t>
  </si>
  <si>
    <t>Volume adicional de água captado da precipitação (m³/ano)</t>
  </si>
  <si>
    <t>Profundidade média dos tanques (m)</t>
  </si>
  <si>
    <t>Volume de renovação anual (m³/ano)</t>
  </si>
  <si>
    <t>Volume recirculado anual (m³/ano)</t>
  </si>
  <si>
    <t>Volume anual necessário para captação (m³/ano)</t>
  </si>
  <si>
    <t>Volume médio de água trocado diariamente (m³/dia)</t>
  </si>
  <si>
    <t>Volume médio de água recirculado diariamente (m³/dia)**</t>
  </si>
  <si>
    <t xml:space="preserve">Nº de dias do ano com renovação de água nos viveiros* </t>
  </si>
  <si>
    <t xml:space="preserve">Nº de dias do ano com recirculação de água nos viveiros* </t>
  </si>
  <si>
    <t xml:space="preserve">** Este volume não pode ser maior que o volume diário necessário para renovação </t>
  </si>
  <si>
    <t>* Não contam os dias de enchimento</t>
  </si>
  <si>
    <t>Dias do mês de utilização</t>
  </si>
  <si>
    <t>Informações Base para cálculo do volume anual</t>
  </si>
  <si>
    <t>Volume de Lançamento (m³/ano)</t>
  </si>
  <si>
    <t>Vazão média de lançamento (m³/h)</t>
  </si>
  <si>
    <t>Horas de Bombeamento por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</si>
</sst>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Aptos Narrow"/>
      <family val="2"/>
      <scheme val="minor"/>
    </font>
    <font>
      <sz val="11"/>
      <color theme="1"/>
      <name val="Inter"/>
    </font>
    <font>
      <b/>
      <sz val="11"/>
      <color theme="1"/>
      <name val="Inter"/>
    </font>
    <font>
      <sz val="9"/>
      <color theme="1"/>
      <name val="Inter"/>
    </font>
    <font>
      <b/>
      <sz val="14"/>
      <color theme="1"/>
      <name val="Inter"/>
    </font>
    <font>
      <sz val="14"/>
      <color theme="1"/>
      <name val="Inter"/>
    </font>
    <font>
      <b/>
      <sz val="14"/>
      <color theme="0"/>
      <name val="Inter"/>
    </font>
    <font>
      <b/>
      <sz val="18"/>
      <color theme="1"/>
      <name val="Inter"/>
    </font>
    <font>
      <b/>
      <sz val="22"/>
      <color theme="1"/>
      <name val="Inter"/>
    </font>
    <font>
      <b/>
      <sz val="28"/>
      <color theme="1"/>
      <name val="Inter"/>
    </font>
    <font>
      <sz val="12"/>
      <color theme="1"/>
      <name val="Inter"/>
    </font>
    <font>
      <sz val="11"/>
      <color theme="1"/>
      <name val="Aptos Narrow"/>
      <family val="2"/>
      <scheme val="minor"/>
    </font>
    <font>
      <i/>
      <sz val="14"/>
      <color theme="1"/>
      <name val="Inter"/>
    </font>
    <font>
      <b/>
      <sz val="14"/>
      <color theme="1"/>
      <name val="Inter["/>
    </font>
    <font>
      <b/>
      <sz val="18"/>
      <color theme="1"/>
      <name val="Inter["/>
    </font>
    <font>
      <b/>
      <sz val="22"/>
      <color theme="1"/>
      <name val="Inter["/>
    </font>
    <font>
      <b/>
      <sz val="12"/>
      <color theme="1"/>
      <name val="Inter["/>
    </font>
    <font>
      <b/>
      <sz val="14"/>
      <name val="Inter"/>
    </font>
    <font>
      <b/>
      <sz val="16"/>
      <name val="Inte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F4C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86ABF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F4CC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rgb="FF0F4CC4"/>
      </bottom>
      <diagonal/>
    </border>
    <border>
      <left/>
      <right/>
      <top style="thin">
        <color rgb="FF0F4CC4"/>
      </top>
      <bottom/>
      <diagonal/>
    </border>
    <border>
      <left/>
      <right/>
      <top/>
      <bottom style="thin">
        <color rgb="FF0F4CC4"/>
      </bottom>
      <diagonal/>
    </border>
    <border>
      <left/>
      <right/>
      <top style="thin">
        <color rgb="FF0F4CC4"/>
      </top>
      <bottom style="medium">
        <color rgb="FF0F4CC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4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2" fillId="2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4" fillId="2" borderId="0" xfId="0" applyFont="1" applyFill="1"/>
    <xf numFmtId="0" fontId="6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2" borderId="5" xfId="0" applyFont="1" applyFill="1" applyBorder="1"/>
    <xf numFmtId="3" fontId="5" fillId="2" borderId="0" xfId="0" applyNumberFormat="1" applyFont="1" applyFill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4" fillId="2" borderId="10" xfId="0" applyFont="1" applyFill="1" applyBorder="1"/>
    <xf numFmtId="0" fontId="10" fillId="2" borderId="0" xfId="0" applyFont="1" applyFill="1"/>
    <xf numFmtId="3" fontId="4" fillId="2" borderId="10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7" borderId="11" xfId="0" applyFont="1" applyFill="1" applyBorder="1"/>
    <xf numFmtId="3" fontId="4" fillId="7" borderId="1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3" fontId="4" fillId="6" borderId="8" xfId="0" applyNumberFormat="1" applyFont="1" applyFill="1" applyBorder="1" applyAlignment="1" applyProtection="1">
      <alignment horizontal="center" vertical="center"/>
      <protection locked="0"/>
    </xf>
    <xf numFmtId="3" fontId="5" fillId="6" borderId="9" xfId="0" applyNumberFormat="1" applyFont="1" applyFill="1" applyBorder="1" applyAlignment="1" applyProtection="1">
      <alignment horizontal="center" vertical="center"/>
      <protection locked="0"/>
    </xf>
    <xf numFmtId="3" fontId="5" fillId="6" borderId="0" xfId="0" applyNumberFormat="1" applyFont="1" applyFill="1" applyAlignment="1" applyProtection="1">
      <alignment horizontal="center" vertical="center"/>
      <protection locked="0"/>
    </xf>
    <xf numFmtId="3" fontId="5" fillId="6" borderId="9" xfId="1" applyNumberFormat="1" applyFont="1" applyFill="1" applyBorder="1" applyAlignment="1" applyProtection="1">
      <alignment horizontal="center" vertical="center"/>
      <protection locked="0"/>
    </xf>
    <xf numFmtId="3" fontId="5" fillId="6" borderId="0" xfId="1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  <protection locked="0"/>
    </xf>
    <xf numFmtId="3" fontId="15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" fontId="14" fillId="5" borderId="0" xfId="0" applyNumberFormat="1" applyFont="1" applyFill="1" applyAlignment="1" applyProtection="1">
      <alignment horizontal="center" vertical="center"/>
      <protection locked="0"/>
    </xf>
    <xf numFmtId="164" fontId="14" fillId="5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4"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  <dxf>
      <fill>
        <patternFill>
          <bgColor rgb="FFCCFFCC"/>
        </patternFill>
      </fill>
      <border>
        <left/>
        <right/>
        <top/>
        <bottom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86ABF6"/>
      <color rgb="FF0F4CC4"/>
      <color rgb="FFCAEDFB"/>
      <color rgb="FFCCFFFF"/>
      <color rgb="FF0066FF"/>
      <color rgb="FF0000FF"/>
      <color rgb="FF417CF1"/>
      <color rgb="FF739EF5"/>
      <color rgb="FFFFDE9B"/>
      <color rgb="FFFFA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microsoft.com/office/2007/relationships/hdphoto" Target="../media/hdphoto1.wdp"/><Relationship Id="rId7" Type="http://schemas.openxmlformats.org/officeDocument/2006/relationships/hyperlink" Target="#'Calcule seu Uso'!A35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Calcule seu Uso'!B12"/><Relationship Id="rId5" Type="http://schemas.openxmlformats.org/officeDocument/2006/relationships/hyperlink" Target="#'Calcule seu Uso'!A8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1061354</xdr:colOff>
      <xdr:row>0</xdr:row>
      <xdr:rowOff>27215</xdr:rowOff>
    </xdr:from>
    <xdr:to>
      <xdr:col>10</xdr:col>
      <xdr:colOff>19331</xdr:colOff>
      <xdr:row>9</xdr:row>
      <xdr:rowOff>41702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AE57670-36CF-43EA-BD25-20F50E3030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71"/>
        <a:stretch/>
      </xdr:blipFill>
      <xdr:spPr>
        <a:xfrm>
          <a:off x="11797390" y="27215"/>
          <a:ext cx="3230620" cy="2994451"/>
        </a:xfrm>
        <a:prstGeom prst="rect">
          <a:avLst/>
        </a:prstGeom>
      </xdr:spPr>
    </xdr:pic>
    <xdr:clientData/>
  </xdr:twoCellAnchor>
  <xdr:twoCellAnchor editAs="oneCell">
    <xdr:from>
      <xdr:col>2</xdr:col>
      <xdr:colOff>1436915</xdr:colOff>
      <xdr:row>23</xdr:row>
      <xdr:rowOff>22417</xdr:rowOff>
    </xdr:from>
    <xdr:to>
      <xdr:col>4</xdr:col>
      <xdr:colOff>421820</xdr:colOff>
      <xdr:row>28</xdr:row>
      <xdr:rowOff>130630</xdr:rowOff>
    </xdr:to>
    <xdr:pic>
      <xdr:nvPicPr>
        <xdr:cNvPr id="2" name="Imagem 1" descr="Por que é importante fazer limpeza de caixa d'água?">
          <a:extLst>
            <a:ext uri="{FF2B5EF4-FFF2-40B4-BE49-F238E27FC236}">
              <a16:creationId xmlns:a16="http://schemas.microsoft.com/office/drawing/2014/main" id="{14D6114A-EF7E-4F9C-9C33-90620770A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alphaModFix amt="44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  <a14:imgEffect>
                    <a14:artisticCutout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0972" y="6161960"/>
          <a:ext cx="2609848" cy="1207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802821</xdr:colOff>
      <xdr:row>0</xdr:row>
      <xdr:rowOff>0</xdr:rowOff>
    </xdr:from>
    <xdr:to>
      <xdr:col>0</xdr:col>
      <xdr:colOff>2639786</xdr:colOff>
      <xdr:row>5</xdr:row>
      <xdr:rowOff>65654</xdr:rowOff>
    </xdr:to>
    <xdr:pic>
      <xdr:nvPicPr>
        <xdr:cNvPr id="3" name="Imagem 2" descr="Peixes - ícones de comida grátis">
          <a:extLst>
            <a:ext uri="{FF2B5EF4-FFF2-40B4-BE49-F238E27FC236}">
              <a16:creationId xmlns:a16="http://schemas.microsoft.com/office/drawing/2014/main" id="{6F98D5B8-A1C7-4B1F-C77E-B90323A27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0"/>
          <a:ext cx="1836965" cy="184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7</xdr:row>
      <xdr:rowOff>54429</xdr:rowOff>
    </xdr:from>
    <xdr:to>
      <xdr:col>2</xdr:col>
      <xdr:colOff>246650</xdr:colOff>
      <xdr:row>7</xdr:row>
      <xdr:rowOff>281514</xdr:rowOff>
    </xdr:to>
    <xdr:grpSp>
      <xdr:nvGrpSpPr>
        <xdr:cNvPr id="7" name="Agrupar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1A3735-8D6D-45A5-AF0E-6DA858BC0057}"/>
            </a:ext>
          </a:extLst>
        </xdr:cNvPr>
        <xdr:cNvGrpSpPr/>
      </xdr:nvGrpSpPr>
      <xdr:grpSpPr>
        <a:xfrm>
          <a:off x="7210425" y="2416629"/>
          <a:ext cx="246650" cy="227085"/>
          <a:chOff x="3720191" y="4343400"/>
          <a:chExt cx="246650" cy="227085"/>
        </a:xfrm>
      </xdr:grpSpPr>
      <xdr:sp macro="" textlink="">
        <xdr:nvSpPr>
          <xdr:cNvPr id="9" name="Retângulo 8">
            <a:extLst>
              <a:ext uri="{FF2B5EF4-FFF2-40B4-BE49-F238E27FC236}">
                <a16:creationId xmlns:a16="http://schemas.microsoft.com/office/drawing/2014/main" id="{C4D869FD-FBDD-DB1B-BFB1-561ECA3D4A1D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0" name="Triângulo isósceles 9">
            <a:extLst>
              <a:ext uri="{FF2B5EF4-FFF2-40B4-BE49-F238E27FC236}">
                <a16:creationId xmlns:a16="http://schemas.microsoft.com/office/drawing/2014/main" id="{EB452FB1-69A0-9AAD-EFE8-F2F935D820EA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2</xdr:col>
      <xdr:colOff>0</xdr:colOff>
      <xdr:row>11</xdr:row>
      <xdr:rowOff>13607</xdr:rowOff>
    </xdr:from>
    <xdr:to>
      <xdr:col>2</xdr:col>
      <xdr:colOff>246650</xdr:colOff>
      <xdr:row>11</xdr:row>
      <xdr:rowOff>240692</xdr:rowOff>
    </xdr:to>
    <xdr:grpSp>
      <xdr:nvGrpSpPr>
        <xdr:cNvPr id="11" name="Agrupar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4199A0-3CA4-4A4C-98CA-D0C9CF0D2316}"/>
            </a:ext>
          </a:extLst>
        </xdr:cNvPr>
        <xdr:cNvGrpSpPr/>
      </xdr:nvGrpSpPr>
      <xdr:grpSpPr>
        <a:xfrm>
          <a:off x="7210425" y="3452132"/>
          <a:ext cx="246650" cy="227085"/>
          <a:chOff x="3720191" y="4343400"/>
          <a:chExt cx="246650" cy="227085"/>
        </a:xfrm>
      </xdr:grpSpPr>
      <xdr:sp macro="" textlink="">
        <xdr:nvSpPr>
          <xdr:cNvPr id="12" name="Retângulo 11">
            <a:extLst>
              <a:ext uri="{FF2B5EF4-FFF2-40B4-BE49-F238E27FC236}">
                <a16:creationId xmlns:a16="http://schemas.microsoft.com/office/drawing/2014/main" id="{C8A3491D-C25E-C691-04FD-71221BF23D38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3" name="Triângulo isósceles 12">
            <a:extLst>
              <a:ext uri="{FF2B5EF4-FFF2-40B4-BE49-F238E27FC236}">
                <a16:creationId xmlns:a16="http://schemas.microsoft.com/office/drawing/2014/main" id="{9F75BCD1-AF2D-A9CA-9A98-0CE31A6212AA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246650</xdr:colOff>
      <xdr:row>34</xdr:row>
      <xdr:rowOff>227085</xdr:rowOff>
    </xdr:to>
    <xdr:grpSp>
      <xdr:nvGrpSpPr>
        <xdr:cNvPr id="17" name="Agrupar 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C833BD9-01FF-485D-83AC-B40B3B751D5A}"/>
            </a:ext>
          </a:extLst>
        </xdr:cNvPr>
        <xdr:cNvGrpSpPr/>
      </xdr:nvGrpSpPr>
      <xdr:grpSpPr>
        <a:xfrm>
          <a:off x="5172075" y="9372600"/>
          <a:ext cx="246650" cy="227085"/>
          <a:chOff x="3720191" y="4343400"/>
          <a:chExt cx="246650" cy="227085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E582C4DC-11B8-B508-F34E-514F4BF4A455}"/>
              </a:ext>
            </a:extLst>
          </xdr:cNvPr>
          <xdr:cNvSpPr/>
        </xdr:nvSpPr>
        <xdr:spPr>
          <a:xfrm>
            <a:off x="3720191" y="4343400"/>
            <a:ext cx="246650" cy="227085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19" name="Triângulo isósceles 18">
            <a:extLst>
              <a:ext uri="{FF2B5EF4-FFF2-40B4-BE49-F238E27FC236}">
                <a16:creationId xmlns:a16="http://schemas.microsoft.com/office/drawing/2014/main" id="{E179125C-70E6-FE97-D671-712915DD26CE}"/>
              </a:ext>
            </a:extLst>
          </xdr:cNvPr>
          <xdr:cNvSpPr/>
        </xdr:nvSpPr>
        <xdr:spPr>
          <a:xfrm rot="10800000">
            <a:off x="3806668" y="4443222"/>
            <a:ext cx="65644" cy="47443"/>
          </a:xfrm>
          <a:prstGeom prst="triangle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</xdr:grpSp>
    <xdr:clientData/>
  </xdr:twoCellAnchor>
  <xdr:twoCellAnchor>
    <xdr:from>
      <xdr:col>0</xdr:col>
      <xdr:colOff>4690046</xdr:colOff>
      <xdr:row>37</xdr:row>
      <xdr:rowOff>10548</xdr:rowOff>
    </xdr:from>
    <xdr:to>
      <xdr:col>1</xdr:col>
      <xdr:colOff>653144</xdr:colOff>
      <xdr:row>39</xdr:row>
      <xdr:rowOff>79946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73AC59A9-0A95-4213-93D6-3B3DEA36A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046" y="10297548"/>
          <a:ext cx="1133812" cy="5592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1673678</xdr:colOff>
      <xdr:row>36</xdr:row>
      <xdr:rowOff>231321</xdr:rowOff>
    </xdr:from>
    <xdr:to>
      <xdr:col>0</xdr:col>
      <xdr:colOff>4299859</xdr:colOff>
      <xdr:row>39</xdr:row>
      <xdr:rowOff>66844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EF5D3C00-CEE8-440E-8131-342B3CD96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78" y="10273392"/>
          <a:ext cx="2626181" cy="57030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952501</xdr:colOff>
      <xdr:row>37</xdr:row>
      <xdr:rowOff>8844</xdr:rowOff>
    </xdr:from>
    <xdr:to>
      <xdr:col>7</xdr:col>
      <xdr:colOff>96426</xdr:colOff>
      <xdr:row>39</xdr:row>
      <xdr:rowOff>96486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2ACF94E-A244-4195-AA90-AB5226D02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23215" y="10295844"/>
          <a:ext cx="7144925" cy="57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2106-FE30-442F-A457-400A0223F267}">
  <dimension ref="A1:J40"/>
  <sheetViews>
    <sheetView tabSelected="1" zoomScaleNormal="100" workbookViewId="0">
      <selection activeCell="B13" sqref="B13"/>
    </sheetView>
  </sheetViews>
  <sheetFormatPr defaultColWidth="9.140625" defaultRowHeight="15"/>
  <cols>
    <col min="1" max="1" width="77.5703125" style="9" customWidth="1"/>
    <col min="2" max="2" width="30.5703125" style="9" customWidth="1"/>
    <col min="3" max="3" width="27.42578125" style="9" customWidth="1"/>
    <col min="4" max="4" width="25.42578125" style="9" customWidth="1"/>
    <col min="5" max="5" width="16.140625" style="9" customWidth="1"/>
    <col min="6" max="6" width="11.28515625" style="9" customWidth="1"/>
    <col min="7" max="16384" width="9.140625" style="9"/>
  </cols>
  <sheetData>
    <row r="1" spans="1:10" ht="33.7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4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10"/>
    </row>
    <row r="3" spans="1:10" ht="28.5" customHeight="1">
      <c r="A3" s="69"/>
      <c r="B3" s="69"/>
      <c r="C3" s="69"/>
      <c r="D3" s="69"/>
      <c r="E3" s="69"/>
      <c r="F3" s="69"/>
      <c r="G3" s="69"/>
      <c r="H3" s="69"/>
      <c r="I3" s="69"/>
      <c r="J3" s="68"/>
    </row>
    <row r="4" spans="1:10" ht="27" customHeight="1">
      <c r="A4" s="70" t="s">
        <v>87</v>
      </c>
      <c r="B4" s="70"/>
      <c r="C4" s="70"/>
      <c r="D4" s="70"/>
      <c r="E4" s="70"/>
      <c r="F4" s="70"/>
      <c r="G4" s="70"/>
      <c r="H4" s="70"/>
      <c r="I4" s="70"/>
      <c r="J4" s="68"/>
    </row>
    <row r="5" spans="1:10" ht="26.25" customHeight="1">
      <c r="A5" s="7"/>
      <c r="B5" s="7"/>
      <c r="C5" s="7"/>
      <c r="D5" s="7"/>
      <c r="E5" s="7"/>
      <c r="F5" s="7"/>
      <c r="G5" s="7"/>
      <c r="H5" s="7"/>
      <c r="I5" s="1"/>
      <c r="J5" s="2"/>
    </row>
    <row r="6" spans="1:10" ht="23.25">
      <c r="A6" s="71" t="s">
        <v>49</v>
      </c>
      <c r="B6" s="71"/>
      <c r="C6" s="35"/>
      <c r="D6" s="18"/>
      <c r="E6" s="18"/>
      <c r="F6" s="18"/>
      <c r="G6" s="18"/>
      <c r="H6" s="7"/>
      <c r="I6" s="1"/>
      <c r="J6" s="2"/>
    </row>
    <row r="7" spans="1:10" ht="23.25">
      <c r="A7" s="59" t="s">
        <v>86</v>
      </c>
      <c r="B7" s="59"/>
      <c r="C7" s="4"/>
      <c r="D7" s="19"/>
      <c r="E7" s="19"/>
      <c r="F7" s="17"/>
      <c r="G7" s="17"/>
      <c r="H7" s="7"/>
      <c r="I7" s="1"/>
      <c r="J7" s="2"/>
    </row>
    <row r="8" spans="1:10" ht="24" thickBot="1">
      <c r="A8" s="60"/>
      <c r="B8" s="60"/>
      <c r="C8" s="4"/>
      <c r="D8" s="4"/>
      <c r="E8" s="4"/>
      <c r="F8" s="5"/>
      <c r="G8" s="5"/>
      <c r="H8" s="7"/>
      <c r="I8" s="1"/>
      <c r="J8" s="2"/>
    </row>
    <row r="9" spans="1:10" ht="23.25">
      <c r="A9" s="16"/>
      <c r="B9" s="16"/>
      <c r="C9" s="7"/>
      <c r="D9" s="65" t="s">
        <v>134</v>
      </c>
      <c r="E9" s="7"/>
      <c r="F9" s="7"/>
      <c r="G9" s="72"/>
      <c r="H9" s="1"/>
      <c r="I9" s="1"/>
      <c r="J9" s="2"/>
    </row>
    <row r="10" spans="1:10" ht="18.75" customHeight="1">
      <c r="A10" s="71" t="s">
        <v>50</v>
      </c>
      <c r="B10" s="71"/>
      <c r="C10" s="18"/>
      <c r="D10" s="65"/>
      <c r="E10" s="18"/>
      <c r="F10" s="18"/>
      <c r="G10" s="72"/>
      <c r="H10" s="1"/>
      <c r="I10" s="1"/>
      <c r="J10" s="2"/>
    </row>
    <row r="11" spans="1:10" ht="18.75">
      <c r="A11" s="67" t="s">
        <v>131</v>
      </c>
      <c r="B11" s="67"/>
      <c r="C11" s="1"/>
      <c r="D11" s="65"/>
      <c r="E11" s="1"/>
      <c r="F11" s="1"/>
      <c r="G11" s="1"/>
      <c r="H11" s="1"/>
      <c r="I11" s="1"/>
      <c r="J11" s="1"/>
    </row>
    <row r="12" spans="1:10" ht="18.75" customHeight="1">
      <c r="A12" s="37" t="s">
        <v>115</v>
      </c>
      <c r="B12" s="49"/>
      <c r="C12" s="1"/>
      <c r="D12" s="64">
        <v>8</v>
      </c>
      <c r="E12" s="1"/>
      <c r="F12" s="57" t="str">
        <f>IF(D22&lt;&gt;"",IF(D22&lt;=1.44,"USO INSIGNIFICANTE","OUTORGA DE DIREITO DE USO"),"")</f>
        <v/>
      </c>
      <c r="G12" s="57"/>
      <c r="H12" s="57"/>
      <c r="I12" s="1"/>
      <c r="J12" s="1"/>
    </row>
    <row r="13" spans="1:10" ht="18.75">
      <c r="A13" s="38" t="s">
        <v>88</v>
      </c>
      <c r="B13" s="50"/>
      <c r="C13" s="1"/>
      <c r="D13" s="64"/>
      <c r="E13" s="1"/>
      <c r="F13" s="57"/>
      <c r="G13" s="57"/>
      <c r="H13" s="57"/>
      <c r="I13" s="1"/>
      <c r="J13" s="1"/>
    </row>
    <row r="14" spans="1:10" ht="18.75">
      <c r="A14" s="3" t="s">
        <v>120</v>
      </c>
      <c r="B14" s="51"/>
      <c r="C14" s="1"/>
      <c r="D14" s="1"/>
      <c r="E14" s="1"/>
      <c r="F14" s="1"/>
      <c r="G14" s="1"/>
      <c r="H14" s="1"/>
      <c r="I14" s="1"/>
      <c r="J14" s="1"/>
    </row>
    <row r="15" spans="1:10" ht="18.75">
      <c r="A15" s="39" t="s">
        <v>91</v>
      </c>
      <c r="B15" s="41">
        <f>B13*B14</f>
        <v>0</v>
      </c>
      <c r="C15" s="1"/>
      <c r="D15" s="65" t="s">
        <v>130</v>
      </c>
      <c r="E15" s="1"/>
      <c r="F15" s="1"/>
      <c r="G15" s="1"/>
      <c r="H15" s="1"/>
      <c r="I15" s="1"/>
      <c r="J15" s="1"/>
    </row>
    <row r="16" spans="1:10" ht="18.75">
      <c r="A16" s="38" t="s">
        <v>124</v>
      </c>
      <c r="B16" s="52"/>
      <c r="C16" s="1"/>
      <c r="D16" s="65"/>
      <c r="E16" s="1"/>
      <c r="F16" s="1"/>
      <c r="G16" s="1"/>
      <c r="H16" s="1"/>
      <c r="I16" s="1"/>
      <c r="J16" s="1"/>
    </row>
    <row r="17" spans="1:10" ht="23.25" customHeight="1">
      <c r="A17" s="3" t="s">
        <v>126</v>
      </c>
      <c r="B17" s="53"/>
      <c r="C17" s="1"/>
      <c r="D17" s="63">
        <v>22</v>
      </c>
      <c r="E17" s="1"/>
      <c r="F17" s="1"/>
      <c r="G17" s="1"/>
      <c r="H17" s="1"/>
      <c r="I17" s="1"/>
      <c r="J17" s="1"/>
    </row>
    <row r="18" spans="1:10" ht="18.75">
      <c r="A18" s="39" t="s">
        <v>121</v>
      </c>
      <c r="B18" s="41">
        <f>B17*B16</f>
        <v>0</v>
      </c>
      <c r="C18" s="1"/>
      <c r="D18" s="63"/>
      <c r="E18" s="1"/>
      <c r="F18" s="1"/>
      <c r="G18" s="1"/>
      <c r="H18" s="1"/>
      <c r="I18" s="1"/>
      <c r="J18" s="1"/>
    </row>
    <row r="19" spans="1:10" ht="18.75">
      <c r="A19" s="38" t="s">
        <v>125</v>
      </c>
      <c r="B19" s="52"/>
      <c r="C19" s="1"/>
      <c r="D19" s="1"/>
      <c r="E19" s="1"/>
      <c r="F19" s="1"/>
      <c r="G19" s="1"/>
      <c r="H19" s="1"/>
      <c r="I19" s="1"/>
      <c r="J19" s="1"/>
    </row>
    <row r="20" spans="1:10" ht="18.75">
      <c r="A20" s="3" t="s">
        <v>127</v>
      </c>
      <c r="B20" s="53"/>
      <c r="C20" s="1"/>
      <c r="D20" s="66" t="s">
        <v>2</v>
      </c>
      <c r="E20" s="1"/>
      <c r="F20" s="1"/>
      <c r="G20" s="1"/>
      <c r="H20" s="1"/>
      <c r="I20" s="1"/>
      <c r="J20" s="1"/>
    </row>
    <row r="21" spans="1:10" ht="18.75">
      <c r="A21" s="39" t="s">
        <v>122</v>
      </c>
      <c r="B21" s="41">
        <f>IF((B20*B19)&gt;B18,"REVER",B20*B19)</f>
        <v>0</v>
      </c>
      <c r="C21" s="1"/>
      <c r="D21" s="66"/>
      <c r="E21" s="1"/>
      <c r="F21" s="1"/>
      <c r="G21" s="1"/>
      <c r="H21" s="1"/>
      <c r="I21" s="1"/>
      <c r="J21" s="1"/>
    </row>
    <row r="22" spans="1:10" ht="17.45" customHeight="1">
      <c r="A22" s="38" t="s">
        <v>89</v>
      </c>
      <c r="B22" s="50"/>
      <c r="C22" s="1"/>
      <c r="D22" s="62" t="str">
        <f>IF(B28&gt;0,B28/(12*D12*D17),"")</f>
        <v/>
      </c>
      <c r="E22" s="1"/>
      <c r="F22" s="1"/>
      <c r="G22" s="1"/>
      <c r="H22" s="1"/>
      <c r="I22" s="1"/>
      <c r="J22" s="1"/>
    </row>
    <row r="23" spans="1:10" ht="21" customHeight="1">
      <c r="A23" s="39" t="s">
        <v>92</v>
      </c>
      <c r="B23" s="41">
        <f>B15*B22</f>
        <v>0</v>
      </c>
      <c r="C23" s="1"/>
      <c r="D23" s="62"/>
      <c r="E23" s="1"/>
      <c r="F23" s="1"/>
      <c r="G23" s="56"/>
      <c r="H23" s="56"/>
      <c r="I23" s="56"/>
      <c r="J23" s="1"/>
    </row>
    <row r="24" spans="1:10" ht="17.45" customHeight="1">
      <c r="A24" s="38" t="s">
        <v>117</v>
      </c>
      <c r="B24" s="42" t="str">
        <f>IF(AND(B12&lt;&gt;"",B13&gt;0),((VLOOKUP(B12,'Planilha Auxiliar'!A3:M8,13,FALSE))/1000)*'Calcule seu Uso'!B13,"")</f>
        <v/>
      </c>
      <c r="C24" s="1"/>
      <c r="D24" s="43" t="s">
        <v>0</v>
      </c>
      <c r="E24" s="1"/>
      <c r="F24" s="1"/>
      <c r="G24" s="56"/>
      <c r="H24" s="56"/>
      <c r="I24" s="56"/>
      <c r="J24" s="1"/>
    </row>
    <row r="25" spans="1:10" ht="18.75">
      <c r="A25" s="3" t="s">
        <v>118</v>
      </c>
      <c r="B25" s="36" t="str">
        <f>IF(B13&gt;0,('Planilha Auxiliar'!B21/1000)*'Calcule seu Uso'!B13,"")</f>
        <v/>
      </c>
      <c r="C25" s="1"/>
      <c r="D25" s="61" t="str">
        <f>IF(D22&lt;&gt;"",B28/12,"")</f>
        <v/>
      </c>
      <c r="E25" s="1"/>
      <c r="F25" s="1"/>
      <c r="G25" s="1"/>
      <c r="H25" s="1"/>
      <c r="I25" s="1"/>
      <c r="J25" s="1"/>
    </row>
    <row r="26" spans="1:10" ht="18.75">
      <c r="A26" s="3" t="s">
        <v>119</v>
      </c>
      <c r="B26" s="36" t="str">
        <f>IF(AND(B12&lt;&gt;"",B13&gt;0),((VLOOKUP(B12,'Planilha Auxiliar'!A13:N18,14,FALSE))/1000)*'Calcule seu Uso'!B13,"")</f>
        <v/>
      </c>
      <c r="C26" s="1"/>
      <c r="D26" s="61"/>
      <c r="E26" s="1"/>
      <c r="F26" s="1"/>
      <c r="G26" s="1"/>
      <c r="H26" s="1"/>
      <c r="I26" s="1"/>
      <c r="J26" s="1"/>
    </row>
    <row r="27" spans="1:10" ht="18.75">
      <c r="A27" s="39" t="s">
        <v>90</v>
      </c>
      <c r="B27" s="41">
        <f>SUM(B24:B26)</f>
        <v>0</v>
      </c>
      <c r="C27" s="1"/>
      <c r="D27" s="61"/>
      <c r="E27" s="1"/>
      <c r="F27" s="1"/>
      <c r="G27"/>
      <c r="H27" s="1"/>
      <c r="I27" s="1"/>
      <c r="J27" s="1"/>
    </row>
    <row r="28" spans="1:10" ht="19.5" thickBot="1">
      <c r="A28" s="45" t="s">
        <v>123</v>
      </c>
      <c r="B28" s="46">
        <f>B18+B21+B23+B27</f>
        <v>0</v>
      </c>
      <c r="C28" s="1"/>
      <c r="D28" s="61"/>
      <c r="E28" s="1"/>
      <c r="F28" s="1"/>
      <c r="G28" s="1"/>
      <c r="H28" s="1"/>
      <c r="I28" s="1"/>
      <c r="J28" s="1"/>
    </row>
    <row r="29" spans="1:10" ht="15.75">
      <c r="A29" s="40" t="s">
        <v>129</v>
      </c>
      <c r="B29" s="1"/>
      <c r="C29" s="1"/>
      <c r="D29" s="44" t="s">
        <v>84</v>
      </c>
      <c r="E29" s="1"/>
      <c r="F29" s="1"/>
      <c r="G29" s="1"/>
      <c r="H29" s="1"/>
      <c r="I29" s="1"/>
      <c r="J29" s="1"/>
    </row>
    <row r="30" spans="1:10" ht="15.75">
      <c r="A30" s="40" t="s">
        <v>128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ht="18.75">
      <c r="A31" s="55"/>
      <c r="B31" s="55"/>
      <c r="C31" s="55"/>
      <c r="D31" s="1"/>
      <c r="E31" s="1"/>
      <c r="F31" s="1"/>
      <c r="G31" s="1"/>
      <c r="H31" s="1"/>
      <c r="I31" s="1"/>
      <c r="J31" s="1"/>
    </row>
    <row r="32" spans="1:10" ht="18.75">
      <c r="A32" s="68" t="s">
        <v>51</v>
      </c>
      <c r="B32" s="68"/>
      <c r="C32" s="68"/>
      <c r="D32" s="18"/>
      <c r="E32" s="18"/>
      <c r="F32" s="18"/>
      <c r="G32" s="18"/>
      <c r="H32" s="1"/>
      <c r="I32" s="1"/>
      <c r="J32" s="1"/>
    </row>
    <row r="33" spans="1:10" ht="18.75">
      <c r="A33" s="58" t="s">
        <v>3</v>
      </c>
      <c r="B33" s="58"/>
      <c r="C33" s="58"/>
      <c r="D33" s="1"/>
      <c r="E33" s="1"/>
      <c r="F33" s="47"/>
      <c r="G33" s="47"/>
      <c r="H33" s="1"/>
      <c r="I33" s="1"/>
      <c r="J33" s="1"/>
    </row>
    <row r="34" spans="1:10" ht="56.25">
      <c r="A34" s="48" t="s">
        <v>85</v>
      </c>
      <c r="B34" s="48" t="s">
        <v>132</v>
      </c>
      <c r="C34" s="48" t="s">
        <v>133</v>
      </c>
      <c r="D34" s="1"/>
      <c r="E34" s="1"/>
      <c r="F34" s="1"/>
      <c r="G34" s="1"/>
      <c r="H34" s="1"/>
      <c r="I34" s="1"/>
      <c r="J34" s="1"/>
    </row>
    <row r="35" spans="1:10" ht="19.5" thickBot="1">
      <c r="A35" s="54"/>
      <c r="B35" s="6">
        <f>IF(A35="Sim",B18-B21+B23,0)</f>
        <v>0</v>
      </c>
      <c r="C35" s="8">
        <f>IF(A35="Sim",B35/(D12*D17*12),0)</f>
        <v>0</v>
      </c>
      <c r="D35" s="1"/>
      <c r="E35" s="1"/>
      <c r="F35" s="1"/>
      <c r="G35" s="1"/>
      <c r="H35" s="1"/>
      <c r="I35" s="1"/>
      <c r="J35" s="1"/>
    </row>
    <row r="36" spans="1:10" ht="18.75">
      <c r="A36" s="5"/>
      <c r="B36" s="5"/>
      <c r="C36" s="5"/>
      <c r="D36" s="1"/>
      <c r="E36" s="1"/>
      <c r="F36" s="1"/>
      <c r="G36" s="1"/>
      <c r="H36" s="1"/>
      <c r="I36" s="1"/>
      <c r="J36" s="1"/>
    </row>
    <row r="37" spans="1:10" ht="18.75">
      <c r="A37" s="5"/>
      <c r="B37" s="5"/>
      <c r="C37" s="5"/>
      <c r="D37" s="1"/>
      <c r="E37" s="1"/>
      <c r="F37" s="1"/>
      <c r="G37" s="1"/>
      <c r="H37" s="1"/>
      <c r="I37" s="1"/>
      <c r="J37" s="1"/>
    </row>
    <row r="38" spans="1:10" ht="18.75">
      <c r="A38" s="5"/>
      <c r="B38" s="1"/>
      <c r="C38" s="1"/>
      <c r="D38" s="1"/>
      <c r="E38" s="1"/>
      <c r="F38" s="1"/>
      <c r="G38" s="1"/>
      <c r="H38" s="1"/>
      <c r="I38" s="1"/>
      <c r="J38" s="1"/>
    </row>
    <row r="39" spans="1:10" ht="18.75">
      <c r="A39" s="5"/>
      <c r="B39" s="5"/>
      <c r="C39" s="5"/>
      <c r="D39" s="1"/>
      <c r="E39" s="1"/>
      <c r="F39" s="1"/>
      <c r="G39" s="1"/>
      <c r="H39" s="1"/>
      <c r="I39" s="1"/>
      <c r="J39" s="1"/>
    </row>
    <row r="40" spans="1:10" ht="18.75">
      <c r="A40" s="5"/>
      <c r="B40" s="5"/>
      <c r="C40" s="5"/>
      <c r="D40" s="1"/>
      <c r="E40" s="1"/>
      <c r="F40" s="1"/>
      <c r="G40" s="1"/>
      <c r="H40" s="1"/>
      <c r="I40" s="1"/>
      <c r="J40" s="1"/>
    </row>
  </sheetData>
  <sheetProtection algorithmName="SHA-512" hashValue="syFTNYGZyU1Rx2kX4Gcvc2/TrEgxZKs9899tpIJc76tEd7ZjEDoKHmoegBzh8oAiRk3AzLzbW4akyNE6FMGaVg==" saltValue="2MwNFGHmwfxjOi42JVd/5w==" spinCount="100000" sheet="1" objects="1" scenarios="1" selectLockedCells="1"/>
  <mergeCells count="19">
    <mergeCell ref="A2:I3"/>
    <mergeCell ref="J3:J4"/>
    <mergeCell ref="A4:I4"/>
    <mergeCell ref="A10:B10"/>
    <mergeCell ref="A6:B6"/>
    <mergeCell ref="G9:G10"/>
    <mergeCell ref="D9:D11"/>
    <mergeCell ref="F12:H13"/>
    <mergeCell ref="A33:C33"/>
    <mergeCell ref="A7:B7"/>
    <mergeCell ref="A8:B8"/>
    <mergeCell ref="D25:D28"/>
    <mergeCell ref="D22:D23"/>
    <mergeCell ref="D17:D18"/>
    <mergeCell ref="D12:D13"/>
    <mergeCell ref="D15:D16"/>
    <mergeCell ref="D20:D21"/>
    <mergeCell ref="A11:B11"/>
    <mergeCell ref="A32:C32"/>
  </mergeCells>
  <conditionalFormatting sqref="F12">
    <cfRule type="cellIs" dxfId="3" priority="3" operator="equal">
      <formula>"Outorga de Direito de Uso"</formula>
    </cfRule>
    <cfRule type="cellIs" dxfId="2" priority="4" operator="equal">
      <formula>"Uso Insignificante"</formula>
    </cfRule>
  </conditionalFormatting>
  <conditionalFormatting sqref="G23">
    <cfRule type="cellIs" dxfId="1" priority="1" operator="equal">
      <formula>"Outorga de Direito de Uso"</formula>
    </cfRule>
    <cfRule type="cellIs" dxfId="0" priority="2" operator="equal">
      <formula>"Uso Insignificante"</formula>
    </cfRule>
  </conditionalFormatting>
  <dataValidations count="2">
    <dataValidation type="list" allowBlank="1" showInputMessage="1" showErrorMessage="1" prompt="Selecione &quot;Sim&quot; caso o empreendimento lance efluentes" sqref="A35" xr:uid="{4DAEF143-EBB0-4ED2-A021-A195EEF68830}">
      <formula1>"Sim,Não"</formula1>
    </dataValidation>
    <dataValidation type="list" allowBlank="1" showInputMessage="1" showErrorMessage="1" prompt="Selecione o tipo de captação" sqref="A8:B8" xr:uid="{82A8A3E5-BE7B-4E83-96A2-C6B8FEA3C34A}">
      <formula1>"Superficial,Subterrânea"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ione em qual município está localizada a captação_x000a_" xr:uid="{CB147233-631C-490F-92C0-F49826E2968D}">
          <x14:formula1>
            <xm:f>'Planilha Auxiliar'!$A$3:$A$8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EB097-A335-4120-A1E1-DB83E2653780}">
  <dimension ref="A1:AB37"/>
  <sheetViews>
    <sheetView workbookViewId="0">
      <selection activeCell="A45" sqref="A45"/>
    </sheetView>
  </sheetViews>
  <sheetFormatPr defaultColWidth="9.140625" defaultRowHeight="12"/>
  <cols>
    <col min="1" max="1" width="26.28515625" style="13" bestFit="1" customWidth="1"/>
    <col min="2" max="12" width="9.140625" style="13"/>
    <col min="13" max="13" width="10.140625" style="22" bestFit="1" customWidth="1"/>
    <col min="14" max="14" width="9.140625" style="13"/>
    <col min="15" max="15" width="14.28515625" style="13" bestFit="1" customWidth="1"/>
    <col min="16" max="16" width="9.140625" style="13"/>
    <col min="17" max="17" width="12.140625" style="13" customWidth="1"/>
    <col min="18" max="18" width="9.140625" style="13"/>
    <col min="19" max="21" width="48.28515625" style="12" customWidth="1"/>
    <col min="22" max="16384" width="9.140625" style="13"/>
  </cols>
  <sheetData>
    <row r="1" spans="1:28" ht="24">
      <c r="A1" s="74" t="s">
        <v>112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O1" s="11" t="s">
        <v>9</v>
      </c>
      <c r="P1" s="11" t="s">
        <v>4</v>
      </c>
      <c r="Q1" s="11" t="s">
        <v>5</v>
      </c>
      <c r="S1" s="73" t="s">
        <v>10</v>
      </c>
      <c r="T1" s="73"/>
      <c r="U1" s="11"/>
      <c r="V1" s="11" t="s">
        <v>11</v>
      </c>
      <c r="W1" s="11" t="s">
        <v>12</v>
      </c>
      <c r="X1" s="11" t="s">
        <v>13</v>
      </c>
      <c r="Y1" s="11" t="s">
        <v>11</v>
      </c>
      <c r="Z1" s="11" t="s">
        <v>12</v>
      </c>
      <c r="AA1" s="11" t="s">
        <v>13</v>
      </c>
      <c r="AB1" s="11"/>
    </row>
    <row r="2" spans="1:28">
      <c r="A2" s="27" t="s">
        <v>93</v>
      </c>
      <c r="B2" s="28" t="s">
        <v>94</v>
      </c>
      <c r="C2" s="28" t="s">
        <v>95</v>
      </c>
      <c r="D2" s="28" t="s">
        <v>96</v>
      </c>
      <c r="E2" s="28" t="s">
        <v>97</v>
      </c>
      <c r="F2" s="28" t="s">
        <v>98</v>
      </c>
      <c r="G2" s="28" t="s">
        <v>99</v>
      </c>
      <c r="H2" s="28" t="s">
        <v>100</v>
      </c>
      <c r="I2" s="28" t="s">
        <v>101</v>
      </c>
      <c r="J2" s="28" t="s">
        <v>102</v>
      </c>
      <c r="K2" s="28" t="s">
        <v>103</v>
      </c>
      <c r="L2" s="28" t="s">
        <v>104</v>
      </c>
      <c r="M2" s="29" t="s">
        <v>105</v>
      </c>
      <c r="O2" s="21" t="s">
        <v>6</v>
      </c>
      <c r="P2" s="22">
        <v>1200</v>
      </c>
      <c r="Q2" s="23">
        <v>15</v>
      </c>
      <c r="S2" s="11"/>
      <c r="T2" s="11"/>
      <c r="U2" s="11"/>
      <c r="V2" s="73" t="s">
        <v>14</v>
      </c>
      <c r="W2" s="73"/>
      <c r="X2" s="73"/>
      <c r="Y2" s="73" t="s">
        <v>15</v>
      </c>
      <c r="Z2" s="73"/>
      <c r="AA2" s="73"/>
      <c r="AB2" s="11"/>
    </row>
    <row r="3" spans="1:28">
      <c r="A3" s="13" t="s">
        <v>106</v>
      </c>
      <c r="B3" s="26">
        <v>185</v>
      </c>
      <c r="C3" s="26">
        <v>153</v>
      </c>
      <c r="D3" s="26">
        <v>150</v>
      </c>
      <c r="E3" s="26">
        <v>114</v>
      </c>
      <c r="F3" s="26">
        <v>78</v>
      </c>
      <c r="G3" s="26">
        <v>85</v>
      </c>
      <c r="H3" s="26">
        <v>107</v>
      </c>
      <c r="I3" s="26">
        <v>113</v>
      </c>
      <c r="J3" s="26">
        <v>134</v>
      </c>
      <c r="K3" s="26">
        <v>145</v>
      </c>
      <c r="L3" s="26">
        <v>158</v>
      </c>
      <c r="M3" s="20">
        <v>1516</v>
      </c>
      <c r="O3" s="22" t="s">
        <v>7</v>
      </c>
      <c r="P3" s="22">
        <v>2500</v>
      </c>
      <c r="Q3" s="23">
        <v>40</v>
      </c>
      <c r="S3" s="12" t="s">
        <v>16</v>
      </c>
      <c r="T3" s="12" t="s">
        <v>52</v>
      </c>
      <c r="U3" s="12" t="str">
        <f>T3&amp;"_fosforo"</f>
        <v>Semtratamento_fosforo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</row>
    <row r="4" spans="1:28">
      <c r="A4" s="13" t="s">
        <v>107</v>
      </c>
      <c r="B4" s="26">
        <v>178</v>
      </c>
      <c r="C4" s="26">
        <v>148</v>
      </c>
      <c r="D4" s="26">
        <v>143</v>
      </c>
      <c r="E4" s="26">
        <v>112</v>
      </c>
      <c r="F4" s="26">
        <v>75</v>
      </c>
      <c r="G4" s="26">
        <v>82</v>
      </c>
      <c r="H4" s="26">
        <v>107</v>
      </c>
      <c r="I4" s="26">
        <v>112</v>
      </c>
      <c r="J4" s="26">
        <v>133</v>
      </c>
      <c r="K4" s="26">
        <v>145</v>
      </c>
      <c r="L4" s="26">
        <v>155</v>
      </c>
      <c r="M4" s="20">
        <v>1481</v>
      </c>
      <c r="O4" s="24" t="s">
        <v>8</v>
      </c>
      <c r="P4" s="24">
        <v>2800</v>
      </c>
      <c r="Q4" s="25">
        <v>90</v>
      </c>
      <c r="S4" s="12" t="s">
        <v>17</v>
      </c>
      <c r="T4" s="12" t="s">
        <v>17</v>
      </c>
      <c r="U4" s="12" t="str">
        <f t="shared" ref="U4:U35" si="0">T4&amp;"_fosforo"</f>
        <v>Biodisco_fosforo</v>
      </c>
      <c r="V4" s="13">
        <v>80</v>
      </c>
      <c r="W4" s="13">
        <v>95</v>
      </c>
      <c r="X4" s="13">
        <v>87.5</v>
      </c>
      <c r="Y4" s="13">
        <v>0</v>
      </c>
      <c r="Z4" s="13">
        <v>35</v>
      </c>
      <c r="AA4" s="13">
        <v>17.5</v>
      </c>
    </row>
    <row r="5" spans="1:28">
      <c r="A5" s="13" t="s">
        <v>108</v>
      </c>
      <c r="B5" s="26">
        <v>180</v>
      </c>
      <c r="C5" s="26">
        <v>146</v>
      </c>
      <c r="D5" s="26">
        <v>146</v>
      </c>
      <c r="E5" s="26">
        <v>110</v>
      </c>
      <c r="F5" s="26">
        <v>75</v>
      </c>
      <c r="G5" s="26">
        <v>81</v>
      </c>
      <c r="H5" s="26">
        <v>106</v>
      </c>
      <c r="I5" s="26">
        <v>110</v>
      </c>
      <c r="J5" s="26">
        <v>130</v>
      </c>
      <c r="K5" s="26">
        <v>139</v>
      </c>
      <c r="L5" s="26">
        <v>150</v>
      </c>
      <c r="M5" s="20">
        <v>1465</v>
      </c>
      <c r="O5" s="22"/>
      <c r="P5" s="23"/>
      <c r="Q5" s="22"/>
      <c r="S5" s="12" t="s">
        <v>18</v>
      </c>
      <c r="T5" s="12" t="s">
        <v>53</v>
      </c>
      <c r="U5" s="12" t="str">
        <f t="shared" si="0"/>
        <v>Filtroaeradosubmerso_fosforo</v>
      </c>
      <c r="V5" s="13">
        <v>80</v>
      </c>
      <c r="W5" s="13">
        <v>95</v>
      </c>
      <c r="X5" s="13">
        <v>87.5</v>
      </c>
      <c r="Y5" s="13">
        <v>0</v>
      </c>
      <c r="Z5" s="13">
        <v>35</v>
      </c>
      <c r="AA5" s="13">
        <v>17.5</v>
      </c>
    </row>
    <row r="6" spans="1:28">
      <c r="A6" s="13" t="s">
        <v>109</v>
      </c>
      <c r="B6" s="26">
        <v>173</v>
      </c>
      <c r="C6" s="26">
        <v>145</v>
      </c>
      <c r="D6" s="26">
        <v>141</v>
      </c>
      <c r="E6" s="26">
        <v>107</v>
      </c>
      <c r="F6" s="26">
        <v>72</v>
      </c>
      <c r="G6" s="26">
        <v>78</v>
      </c>
      <c r="H6" s="26">
        <v>99</v>
      </c>
      <c r="I6" s="26">
        <v>107</v>
      </c>
      <c r="J6" s="26">
        <v>129</v>
      </c>
      <c r="K6" s="26">
        <v>141</v>
      </c>
      <c r="L6" s="26">
        <v>152</v>
      </c>
      <c r="M6" s="20">
        <v>1432</v>
      </c>
      <c r="S6" s="12" t="s">
        <v>19</v>
      </c>
      <c r="T6" s="12" t="s">
        <v>54</v>
      </c>
      <c r="U6" s="12" t="str">
        <f t="shared" si="0"/>
        <v>Filtrobiológicopercolador_fosforo</v>
      </c>
      <c r="V6" s="13">
        <v>80</v>
      </c>
      <c r="W6" s="13">
        <v>95</v>
      </c>
      <c r="X6" s="13">
        <v>87.5</v>
      </c>
      <c r="Y6" s="13">
        <v>0</v>
      </c>
      <c r="Z6" s="13">
        <v>35</v>
      </c>
      <c r="AA6" s="13">
        <v>17.5</v>
      </c>
    </row>
    <row r="7" spans="1:28">
      <c r="A7" s="13" t="s">
        <v>110</v>
      </c>
      <c r="B7" s="26">
        <v>124.4</v>
      </c>
      <c r="C7" s="26">
        <v>105</v>
      </c>
      <c r="D7" s="26">
        <v>104.7</v>
      </c>
      <c r="E7" s="26">
        <v>84.6</v>
      </c>
      <c r="F7" s="26">
        <v>56.3</v>
      </c>
      <c r="G7" s="26">
        <v>58.8</v>
      </c>
      <c r="H7" s="26">
        <v>76</v>
      </c>
      <c r="I7" s="26">
        <v>80</v>
      </c>
      <c r="J7" s="26">
        <v>96.5</v>
      </c>
      <c r="K7" s="26">
        <v>108.9</v>
      </c>
      <c r="L7" s="26">
        <v>110</v>
      </c>
      <c r="M7" s="20">
        <v>1075.4000000000001</v>
      </c>
      <c r="S7" s="12" t="s">
        <v>20</v>
      </c>
      <c r="T7" s="12" t="s">
        <v>60</v>
      </c>
      <c r="U7" s="12" t="str">
        <f t="shared" si="0"/>
        <v>Filtrooubiodiscoescoamentosuperficial_fosforo</v>
      </c>
      <c r="V7" s="13">
        <v>80</v>
      </c>
      <c r="W7" s="13">
        <v>95</v>
      </c>
      <c r="X7" s="13">
        <v>87.5</v>
      </c>
      <c r="Y7" s="13">
        <v>0</v>
      </c>
      <c r="Z7" s="13">
        <v>35</v>
      </c>
      <c r="AA7" s="13">
        <v>17.5</v>
      </c>
    </row>
    <row r="8" spans="1:28">
      <c r="A8" s="15" t="s">
        <v>111</v>
      </c>
      <c r="B8" s="28">
        <v>152</v>
      </c>
      <c r="C8" s="28">
        <v>125</v>
      </c>
      <c r="D8" s="28">
        <v>122</v>
      </c>
      <c r="E8" s="28">
        <v>90</v>
      </c>
      <c r="F8" s="28">
        <v>58</v>
      </c>
      <c r="G8" s="28">
        <v>63</v>
      </c>
      <c r="H8" s="28">
        <v>79</v>
      </c>
      <c r="I8" s="28">
        <v>93</v>
      </c>
      <c r="J8" s="28">
        <v>113</v>
      </c>
      <c r="K8" s="28">
        <v>123</v>
      </c>
      <c r="L8" s="28">
        <v>135</v>
      </c>
      <c r="M8" s="30">
        <v>1225</v>
      </c>
      <c r="S8" s="12" t="s">
        <v>21</v>
      </c>
      <c r="T8" s="12" t="s">
        <v>61</v>
      </c>
      <c r="U8" s="12" t="str">
        <f t="shared" si="0"/>
        <v>Filtrooubiodiscofísicoquímico_fosforo</v>
      </c>
      <c r="V8" s="13">
        <v>80</v>
      </c>
      <c r="W8" s="13">
        <v>95</v>
      </c>
      <c r="X8" s="13">
        <v>87.5</v>
      </c>
      <c r="Y8" s="13">
        <v>0</v>
      </c>
      <c r="Z8" s="13">
        <v>35</v>
      </c>
      <c r="AA8" s="13">
        <v>17.5</v>
      </c>
    </row>
    <row r="9" spans="1:28">
      <c r="S9" s="12" t="s">
        <v>22</v>
      </c>
      <c r="T9" s="12" t="s">
        <v>62</v>
      </c>
      <c r="U9" s="12" t="str">
        <f t="shared" si="0"/>
        <v>Filtrooubiodiscoremoçãobiológicadenutrientes_fosforo</v>
      </c>
      <c r="V9" s="13">
        <v>80</v>
      </c>
      <c r="W9" s="13">
        <v>95</v>
      </c>
      <c r="X9" s="13">
        <v>87.5</v>
      </c>
      <c r="Y9" s="13">
        <v>75</v>
      </c>
      <c r="Z9" s="13">
        <v>90</v>
      </c>
      <c r="AA9" s="13">
        <v>82.5</v>
      </c>
    </row>
    <row r="10" spans="1:28">
      <c r="S10" s="12" t="s">
        <v>23</v>
      </c>
      <c r="T10" s="12" t="s">
        <v>63</v>
      </c>
      <c r="U10" s="12" t="str">
        <f t="shared" si="0"/>
        <v>Filtrooubiodiscowetlands_fosforo</v>
      </c>
      <c r="V10" s="13">
        <v>80</v>
      </c>
      <c r="W10" s="13">
        <v>95</v>
      </c>
      <c r="X10" s="13">
        <v>87.5</v>
      </c>
      <c r="Y10" s="13">
        <v>0</v>
      </c>
      <c r="Z10" s="13">
        <v>35</v>
      </c>
      <c r="AA10" s="13">
        <v>17.5</v>
      </c>
    </row>
    <row r="11" spans="1:28">
      <c r="A11" s="74" t="s">
        <v>114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S11" s="12" t="s">
        <v>24</v>
      </c>
      <c r="T11" s="12" t="s">
        <v>55</v>
      </c>
      <c r="U11" s="12" t="str">
        <f t="shared" si="0"/>
        <v>Lagoaaeradafacultativa_fosforo</v>
      </c>
      <c r="V11" s="13">
        <v>75</v>
      </c>
      <c r="W11" s="13">
        <v>85</v>
      </c>
      <c r="X11" s="13">
        <v>80</v>
      </c>
      <c r="Y11" s="13">
        <v>0</v>
      </c>
      <c r="Z11" s="13">
        <v>35</v>
      </c>
      <c r="AA11" s="13">
        <v>17.5</v>
      </c>
    </row>
    <row r="12" spans="1:28">
      <c r="A12" s="27" t="s">
        <v>93</v>
      </c>
      <c r="B12" s="28" t="s">
        <v>94</v>
      </c>
      <c r="C12" s="28" t="s">
        <v>95</v>
      </c>
      <c r="D12" s="28" t="s">
        <v>96</v>
      </c>
      <c r="E12" s="28" t="s">
        <v>97</v>
      </c>
      <c r="F12" s="28" t="s">
        <v>113</v>
      </c>
      <c r="G12" s="28" t="s">
        <v>98</v>
      </c>
      <c r="H12" s="28" t="s">
        <v>99</v>
      </c>
      <c r="I12" s="28" t="s">
        <v>100</v>
      </c>
      <c r="J12" s="28" t="s">
        <v>101</v>
      </c>
      <c r="K12" s="28" t="s">
        <v>102</v>
      </c>
      <c r="L12" s="28" t="s">
        <v>103</v>
      </c>
      <c r="M12" s="29" t="s">
        <v>104</v>
      </c>
      <c r="N12" s="27" t="s">
        <v>105</v>
      </c>
      <c r="S12" s="12" t="s">
        <v>25</v>
      </c>
      <c r="T12" s="12" t="s">
        <v>64</v>
      </c>
      <c r="U12" s="12" t="str">
        <f t="shared" si="0"/>
        <v>Lagoaanaeróbialagoafacultativa_fosforo</v>
      </c>
      <c r="V12" s="13">
        <v>75</v>
      </c>
      <c r="W12" s="13">
        <v>85</v>
      </c>
      <c r="X12" s="13">
        <v>80</v>
      </c>
      <c r="Y12" s="13">
        <v>0</v>
      </c>
      <c r="Z12" s="13">
        <v>35</v>
      </c>
      <c r="AA12" s="13">
        <v>17.5</v>
      </c>
    </row>
    <row r="13" spans="1:28" ht="15.75" customHeight="1">
      <c r="A13" s="33" t="s">
        <v>106</v>
      </c>
      <c r="B13" s="26">
        <v>83</v>
      </c>
      <c r="C13" s="26">
        <v>58</v>
      </c>
      <c r="D13" s="26">
        <v>65</v>
      </c>
      <c r="E13" s="26">
        <v>53</v>
      </c>
      <c r="F13" s="26">
        <v>29</v>
      </c>
      <c r="G13" s="26">
        <v>16</v>
      </c>
      <c r="H13" s="26">
        <v>13</v>
      </c>
      <c r="I13" s="26">
        <v>11</v>
      </c>
      <c r="J13" s="26">
        <v>26</v>
      </c>
      <c r="K13" s="26">
        <v>59</v>
      </c>
      <c r="L13" s="26">
        <v>83</v>
      </c>
      <c r="M13" s="31">
        <v>94</v>
      </c>
      <c r="N13" s="26">
        <v>590</v>
      </c>
      <c r="S13" s="12" t="s">
        <v>26</v>
      </c>
      <c r="T13" s="12" t="s">
        <v>65</v>
      </c>
      <c r="U13" s="12" t="str">
        <f t="shared" si="0"/>
        <v>Lagoaanaeróbialagoafacultativalagoadematuração_fosforo</v>
      </c>
      <c r="V13" s="13">
        <v>80</v>
      </c>
      <c r="W13" s="13">
        <v>85</v>
      </c>
      <c r="X13" s="13">
        <v>82.5</v>
      </c>
      <c r="Y13" s="13">
        <v>0</v>
      </c>
      <c r="Z13" s="13">
        <v>50</v>
      </c>
      <c r="AA13" s="13">
        <v>25</v>
      </c>
    </row>
    <row r="14" spans="1:28">
      <c r="A14" s="33" t="s">
        <v>107</v>
      </c>
      <c r="B14" s="26">
        <v>83</v>
      </c>
      <c r="C14" s="26">
        <v>66</v>
      </c>
      <c r="D14" s="26">
        <v>68</v>
      </c>
      <c r="E14" s="26">
        <v>51</v>
      </c>
      <c r="F14" s="26">
        <v>33</v>
      </c>
      <c r="G14" s="26">
        <v>16</v>
      </c>
      <c r="H14" s="26">
        <v>16</v>
      </c>
      <c r="I14" s="26">
        <v>16</v>
      </c>
      <c r="J14" s="26">
        <v>28</v>
      </c>
      <c r="K14" s="26">
        <v>51</v>
      </c>
      <c r="L14" s="26">
        <v>79</v>
      </c>
      <c r="M14" s="31">
        <v>97</v>
      </c>
      <c r="N14" s="26">
        <v>604</v>
      </c>
      <c r="S14" s="12" t="s">
        <v>27</v>
      </c>
      <c r="T14" s="12" t="s">
        <v>66</v>
      </c>
      <c r="U14" s="12" t="str">
        <f t="shared" si="0"/>
        <v>Lagoadeestabilizaçãofísicoquímico_fosforo</v>
      </c>
      <c r="V14" s="13">
        <v>85</v>
      </c>
      <c r="W14" s="13">
        <v>95</v>
      </c>
      <c r="X14" s="13">
        <v>90</v>
      </c>
      <c r="Y14" s="13">
        <v>85</v>
      </c>
      <c r="Z14" s="13">
        <v>95</v>
      </c>
      <c r="AA14" s="13">
        <v>90</v>
      </c>
    </row>
    <row r="15" spans="1:28">
      <c r="A15" s="33" t="s">
        <v>108</v>
      </c>
      <c r="B15" s="26">
        <v>93</v>
      </c>
      <c r="C15" s="26">
        <v>68</v>
      </c>
      <c r="D15" s="26">
        <v>69</v>
      </c>
      <c r="E15" s="26">
        <v>46</v>
      </c>
      <c r="F15" s="26">
        <v>26</v>
      </c>
      <c r="G15" s="26">
        <v>14</v>
      </c>
      <c r="H15" s="26">
        <v>10</v>
      </c>
      <c r="I15" s="26">
        <v>10</v>
      </c>
      <c r="J15" s="26">
        <v>25</v>
      </c>
      <c r="K15" s="26">
        <v>60</v>
      </c>
      <c r="L15" s="26">
        <v>87</v>
      </c>
      <c r="M15" s="31">
        <v>106</v>
      </c>
      <c r="N15" s="26">
        <v>614</v>
      </c>
      <c r="S15" s="12" t="s">
        <v>28</v>
      </c>
      <c r="T15" s="12" t="s">
        <v>56</v>
      </c>
      <c r="U15" s="12" t="str">
        <f t="shared" si="0"/>
        <v>Lagoafacultativa_fosforo</v>
      </c>
      <c r="V15" s="13">
        <v>75</v>
      </c>
      <c r="W15" s="13">
        <v>85</v>
      </c>
      <c r="X15" s="13">
        <v>80</v>
      </c>
      <c r="Y15" s="13">
        <v>0</v>
      </c>
      <c r="Z15" s="13">
        <v>35</v>
      </c>
      <c r="AA15" s="13">
        <v>17.5</v>
      </c>
    </row>
    <row r="16" spans="1:28">
      <c r="A16" s="33" t="s">
        <v>109</v>
      </c>
      <c r="B16" s="26">
        <v>84</v>
      </c>
      <c r="C16" s="26">
        <v>57</v>
      </c>
      <c r="D16" s="26">
        <v>67</v>
      </c>
      <c r="E16" s="26">
        <v>56</v>
      </c>
      <c r="F16" s="26">
        <v>31</v>
      </c>
      <c r="G16" s="26">
        <v>17</v>
      </c>
      <c r="H16" s="26">
        <v>15</v>
      </c>
      <c r="I16" s="26">
        <v>12</v>
      </c>
      <c r="J16" s="26">
        <v>27</v>
      </c>
      <c r="K16" s="26">
        <v>56</v>
      </c>
      <c r="L16" s="26">
        <v>82</v>
      </c>
      <c r="M16" s="31">
        <v>97</v>
      </c>
      <c r="N16" s="26">
        <v>601</v>
      </c>
      <c r="S16" s="12" t="s">
        <v>29</v>
      </c>
      <c r="T16" s="12" t="s">
        <v>57</v>
      </c>
      <c r="U16" s="12" t="str">
        <f t="shared" si="0"/>
        <v>Lodosativados_fosforo</v>
      </c>
      <c r="V16" s="13">
        <v>85</v>
      </c>
      <c r="W16" s="13">
        <v>95</v>
      </c>
      <c r="X16" s="13">
        <v>90</v>
      </c>
      <c r="Y16" s="13">
        <v>0</v>
      </c>
      <c r="Z16" s="13">
        <v>35</v>
      </c>
      <c r="AA16" s="13">
        <v>17.5</v>
      </c>
    </row>
    <row r="17" spans="1:27">
      <c r="A17" s="33" t="s">
        <v>110</v>
      </c>
      <c r="B17" s="26">
        <v>104.3</v>
      </c>
      <c r="C17" s="26">
        <v>81.099999999999994</v>
      </c>
      <c r="D17" s="26">
        <v>72.3</v>
      </c>
      <c r="E17" s="26">
        <v>24.9</v>
      </c>
      <c r="F17" s="26">
        <v>9.3000000000000007</v>
      </c>
      <c r="G17" s="26">
        <v>2</v>
      </c>
      <c r="H17" s="26">
        <v>0</v>
      </c>
      <c r="I17" s="26">
        <v>0</v>
      </c>
      <c r="J17" s="26">
        <v>13.1</v>
      </c>
      <c r="K17" s="26">
        <v>44.8</v>
      </c>
      <c r="L17" s="26">
        <v>88.2</v>
      </c>
      <c r="M17" s="31">
        <v>119.2</v>
      </c>
      <c r="N17" s="26">
        <v>559.20000000000005</v>
      </c>
      <c r="S17" s="12" t="s">
        <v>30</v>
      </c>
      <c r="T17" s="12" t="s">
        <v>67</v>
      </c>
      <c r="U17" s="12" t="str">
        <f t="shared" si="0"/>
        <v>Lodosativadosfísicoquímico_fosforo</v>
      </c>
      <c r="V17" s="13">
        <v>85</v>
      </c>
      <c r="W17" s="13">
        <v>95</v>
      </c>
      <c r="X17" s="13">
        <v>90</v>
      </c>
      <c r="Y17" s="13">
        <v>85</v>
      </c>
      <c r="Z17" s="13">
        <v>95</v>
      </c>
      <c r="AA17" s="13">
        <v>90</v>
      </c>
    </row>
    <row r="18" spans="1:27">
      <c r="A18" s="34" t="s">
        <v>111</v>
      </c>
      <c r="B18" s="28">
        <v>70.900000000000006</v>
      </c>
      <c r="C18" s="28">
        <v>54.9</v>
      </c>
      <c r="D18" s="28">
        <v>51.6</v>
      </c>
      <c r="E18" s="28">
        <v>51</v>
      </c>
      <c r="F18" s="28">
        <v>35.299999999999997</v>
      </c>
      <c r="G18" s="28">
        <v>14.3</v>
      </c>
      <c r="H18" s="28">
        <v>19.899999999999999</v>
      </c>
      <c r="I18" s="28">
        <v>19.399999999999999</v>
      </c>
      <c r="J18" s="28">
        <v>31.1</v>
      </c>
      <c r="K18" s="28">
        <v>53.6</v>
      </c>
      <c r="L18" s="28">
        <v>78.5</v>
      </c>
      <c r="M18" s="32">
        <v>101.3</v>
      </c>
      <c r="N18" s="28">
        <v>581.79999999999995</v>
      </c>
      <c r="S18" s="12" t="s">
        <v>31</v>
      </c>
      <c r="T18" s="12" t="s">
        <v>68</v>
      </c>
      <c r="U18" s="12" t="str">
        <f t="shared" si="0"/>
        <v>Lodosativadosremoçãobiológicadenutrientes_fosforo</v>
      </c>
      <c r="V18" s="13">
        <v>85</v>
      </c>
      <c r="W18" s="13">
        <v>95</v>
      </c>
      <c r="X18" s="13">
        <v>90</v>
      </c>
      <c r="Y18" s="13">
        <v>75</v>
      </c>
      <c r="Z18" s="13">
        <v>90</v>
      </c>
      <c r="AA18" s="13">
        <v>82.5</v>
      </c>
    </row>
    <row r="19" spans="1:27">
      <c r="S19" s="12" t="s">
        <v>32</v>
      </c>
      <c r="T19" s="12" t="s">
        <v>32</v>
      </c>
      <c r="U19" s="12" t="str">
        <f t="shared" si="0"/>
        <v>Outro_fosforo</v>
      </c>
      <c r="V19" s="13">
        <v>60</v>
      </c>
      <c r="W19" s="13">
        <v>70</v>
      </c>
      <c r="X19" s="13">
        <v>65</v>
      </c>
      <c r="Y19" s="13">
        <v>0</v>
      </c>
      <c r="Z19" s="13">
        <v>70</v>
      </c>
      <c r="AA19" s="13">
        <v>35</v>
      </c>
    </row>
    <row r="20" spans="1:27">
      <c r="S20" s="12" t="s">
        <v>33</v>
      </c>
      <c r="T20" s="12" t="s">
        <v>58</v>
      </c>
      <c r="U20" s="12" t="str">
        <f t="shared" si="0"/>
        <v>Reatoranaeróbio_fosforo</v>
      </c>
      <c r="V20" s="13">
        <v>60</v>
      </c>
      <c r="W20" s="13">
        <v>75</v>
      </c>
      <c r="X20" s="13">
        <v>67.5</v>
      </c>
      <c r="Y20" s="13">
        <v>0</v>
      </c>
      <c r="Z20" s="13">
        <v>35</v>
      </c>
      <c r="AA20" s="13">
        <v>17.5</v>
      </c>
    </row>
    <row r="21" spans="1:27">
      <c r="A21" s="13" t="s">
        <v>116</v>
      </c>
      <c r="B21" s="13">
        <v>547.5</v>
      </c>
      <c r="S21" s="12" t="s">
        <v>34</v>
      </c>
      <c r="T21" s="12" t="s">
        <v>69</v>
      </c>
      <c r="U21" s="12" t="str">
        <f t="shared" si="0"/>
        <v>Reatoranaeróbioescoamentosuperficial_fosforo</v>
      </c>
      <c r="V21" s="13">
        <v>75</v>
      </c>
      <c r="W21" s="13">
        <v>90</v>
      </c>
      <c r="X21" s="13">
        <v>82.5</v>
      </c>
      <c r="Y21" s="13">
        <v>0</v>
      </c>
      <c r="Z21" s="13">
        <v>35</v>
      </c>
      <c r="AA21" s="13">
        <v>17.5</v>
      </c>
    </row>
    <row r="22" spans="1:27">
      <c r="S22" s="12" t="s">
        <v>35</v>
      </c>
      <c r="T22" s="12" t="s">
        <v>70</v>
      </c>
      <c r="U22" s="12" t="str">
        <f t="shared" si="0"/>
        <v>Reatoranaeróbiofiltroaeradosubmerso_fosforo</v>
      </c>
      <c r="V22" s="13">
        <v>80</v>
      </c>
      <c r="W22" s="13">
        <v>95</v>
      </c>
      <c r="X22" s="13">
        <v>87.5</v>
      </c>
      <c r="Y22" s="13">
        <v>0</v>
      </c>
      <c r="Z22" s="13">
        <v>35</v>
      </c>
      <c r="AA22" s="13">
        <v>17.5</v>
      </c>
    </row>
    <row r="23" spans="1:27">
      <c r="S23" s="12" t="s">
        <v>36</v>
      </c>
      <c r="T23" s="12" t="s">
        <v>71</v>
      </c>
      <c r="U23" s="12" t="str">
        <f t="shared" si="0"/>
        <v>Reatoranaeróbiofiltroanaeróbio_fosforo</v>
      </c>
      <c r="V23" s="13">
        <v>75</v>
      </c>
      <c r="W23" s="13">
        <v>95</v>
      </c>
      <c r="X23" s="13">
        <v>85</v>
      </c>
      <c r="Y23" s="13">
        <v>0</v>
      </c>
      <c r="Z23" s="13">
        <v>35</v>
      </c>
      <c r="AA23" s="13">
        <v>17.5</v>
      </c>
    </row>
    <row r="24" spans="1:27">
      <c r="S24" s="12" t="s">
        <v>37</v>
      </c>
      <c r="T24" s="12" t="s">
        <v>72</v>
      </c>
      <c r="U24" s="12" t="str">
        <f t="shared" si="0"/>
        <v>Reatoranaeróbiofiltrobiológicopercolador_fosforo</v>
      </c>
      <c r="V24" s="13">
        <v>80</v>
      </c>
      <c r="W24" s="13">
        <v>95</v>
      </c>
      <c r="X24" s="13">
        <v>87.5</v>
      </c>
      <c r="Y24" s="13">
        <v>0</v>
      </c>
      <c r="Z24" s="13">
        <v>35</v>
      </c>
      <c r="AA24" s="13">
        <v>17.5</v>
      </c>
    </row>
    <row r="25" spans="1:27">
      <c r="S25" s="12" t="s">
        <v>38</v>
      </c>
      <c r="T25" s="12" t="s">
        <v>73</v>
      </c>
      <c r="U25" s="12" t="str">
        <f t="shared" si="0"/>
        <v>Reatoranaeróbiofísicoquímico_fosforo</v>
      </c>
      <c r="V25" s="13">
        <v>85</v>
      </c>
      <c r="W25" s="13">
        <v>95</v>
      </c>
      <c r="X25" s="13">
        <v>90</v>
      </c>
      <c r="Y25" s="13">
        <v>85</v>
      </c>
      <c r="Z25" s="13">
        <v>95</v>
      </c>
      <c r="AA25" s="13">
        <v>90</v>
      </c>
    </row>
    <row r="26" spans="1:27">
      <c r="S26" s="12" t="s">
        <v>39</v>
      </c>
      <c r="T26" s="12" t="s">
        <v>74</v>
      </c>
      <c r="U26" s="12" t="str">
        <f t="shared" si="0"/>
        <v>Reatoranaeróbioflotação_fosforo</v>
      </c>
      <c r="V26" s="13">
        <v>85</v>
      </c>
      <c r="W26" s="13">
        <v>95</v>
      </c>
      <c r="X26" s="13">
        <v>90</v>
      </c>
      <c r="Y26" s="13">
        <v>75</v>
      </c>
      <c r="Z26" s="13">
        <v>90</v>
      </c>
      <c r="AA26" s="13">
        <v>82.5</v>
      </c>
    </row>
    <row r="27" spans="1:27">
      <c r="S27" s="12" t="s">
        <v>40</v>
      </c>
      <c r="T27" s="12" t="s">
        <v>75</v>
      </c>
      <c r="U27" s="12" t="str">
        <f t="shared" si="0"/>
        <v>Reatoranaeróbiolagoadepolimento_fosforo</v>
      </c>
      <c r="V27" s="13">
        <v>75</v>
      </c>
      <c r="W27" s="13">
        <v>85</v>
      </c>
      <c r="X27" s="13">
        <v>80</v>
      </c>
      <c r="Y27" s="13">
        <v>50</v>
      </c>
      <c r="Z27" s="13">
        <v>95</v>
      </c>
      <c r="AA27" s="13">
        <v>72.5</v>
      </c>
    </row>
    <row r="28" spans="1:27">
      <c r="S28" s="12" t="s">
        <v>41</v>
      </c>
      <c r="T28" s="12" t="s">
        <v>76</v>
      </c>
      <c r="U28" s="12" t="str">
        <f t="shared" si="0"/>
        <v>Reatoranaeróbiolodosativados_fosforo</v>
      </c>
      <c r="V28" s="13">
        <v>85</v>
      </c>
      <c r="W28" s="13">
        <v>95</v>
      </c>
      <c r="X28" s="13">
        <v>90</v>
      </c>
      <c r="Y28" s="13">
        <v>0</v>
      </c>
      <c r="Z28" s="13">
        <v>35</v>
      </c>
      <c r="AA28" s="13">
        <v>17.5</v>
      </c>
    </row>
    <row r="29" spans="1:27">
      <c r="S29" s="12" t="s">
        <v>42</v>
      </c>
      <c r="T29" s="12" t="s">
        <v>77</v>
      </c>
      <c r="U29" s="12" t="str">
        <f t="shared" si="0"/>
        <v>Reatoranaeróbiowetlands_fosforo</v>
      </c>
      <c r="V29" s="13">
        <v>75</v>
      </c>
      <c r="W29" s="13">
        <v>90</v>
      </c>
      <c r="X29" s="13">
        <v>82.5</v>
      </c>
      <c r="Y29" s="13">
        <v>0</v>
      </c>
      <c r="Z29" s="13">
        <v>35</v>
      </c>
      <c r="AA29" s="13">
        <v>17.5</v>
      </c>
    </row>
    <row r="30" spans="1:27">
      <c r="S30" s="12" t="s">
        <v>43</v>
      </c>
      <c r="T30" s="12" t="s">
        <v>59</v>
      </c>
      <c r="U30" s="12" t="str">
        <f t="shared" si="0"/>
        <v>Tanqueséptico_fosforo</v>
      </c>
      <c r="V30" s="13">
        <v>30</v>
      </c>
      <c r="W30" s="13">
        <v>35</v>
      </c>
      <c r="X30" s="13">
        <v>32.5</v>
      </c>
      <c r="Y30" s="13">
        <v>0</v>
      </c>
      <c r="Z30" s="13">
        <v>35</v>
      </c>
      <c r="AA30" s="13">
        <v>17.5</v>
      </c>
    </row>
    <row r="31" spans="1:27">
      <c r="S31" s="12" t="s">
        <v>44</v>
      </c>
      <c r="T31" s="12" t="s">
        <v>78</v>
      </c>
      <c r="U31" s="12" t="str">
        <f t="shared" si="0"/>
        <v>Tanquesépticoescoamentosuperficial_fosforo</v>
      </c>
      <c r="V31" s="13">
        <v>80</v>
      </c>
      <c r="W31" s="13">
        <v>90</v>
      </c>
      <c r="X31" s="13">
        <v>85</v>
      </c>
      <c r="Y31" s="13">
        <v>0</v>
      </c>
      <c r="Z31" s="13">
        <v>35</v>
      </c>
      <c r="AA31" s="13">
        <v>17.5</v>
      </c>
    </row>
    <row r="32" spans="1:27">
      <c r="S32" s="12" t="s">
        <v>45</v>
      </c>
      <c r="T32" s="12" t="s">
        <v>79</v>
      </c>
      <c r="U32" s="12" t="str">
        <f t="shared" si="0"/>
        <v>Tanquesépticofiltroanaeróbio_fosforo</v>
      </c>
      <c r="V32" s="13">
        <v>60</v>
      </c>
      <c r="W32" s="13">
        <v>85</v>
      </c>
      <c r="X32" s="13">
        <v>72.5</v>
      </c>
      <c r="Y32" s="13">
        <v>0</v>
      </c>
      <c r="Z32" s="13">
        <v>35</v>
      </c>
      <c r="AA32" s="13">
        <v>17.5</v>
      </c>
    </row>
    <row r="33" spans="19:28">
      <c r="S33" s="12" t="s">
        <v>46</v>
      </c>
      <c r="T33" s="12" t="s">
        <v>80</v>
      </c>
      <c r="U33" s="12" t="str">
        <f t="shared" si="0"/>
        <v>Tanquesépticofiltrobiológicopercolador_fosforo</v>
      </c>
      <c r="V33" s="13">
        <v>75</v>
      </c>
      <c r="W33" s="13">
        <v>95</v>
      </c>
      <c r="X33" s="13">
        <v>85</v>
      </c>
      <c r="Y33" s="13">
        <v>0</v>
      </c>
      <c r="Z33" s="13">
        <v>35</v>
      </c>
      <c r="AA33" s="13">
        <v>17.5</v>
      </c>
    </row>
    <row r="34" spans="19:28">
      <c r="S34" s="12" t="s">
        <v>47</v>
      </c>
      <c r="T34" s="12" t="s">
        <v>81</v>
      </c>
      <c r="U34" s="12" t="str">
        <f t="shared" si="0"/>
        <v>Tanquesépticolagoafacultativa_fosforo</v>
      </c>
      <c r="V34" s="13">
        <v>75</v>
      </c>
      <c r="W34" s="13">
        <v>85</v>
      </c>
      <c r="X34" s="13">
        <v>80</v>
      </c>
      <c r="Y34" s="13">
        <v>0</v>
      </c>
      <c r="Z34" s="13">
        <v>35</v>
      </c>
      <c r="AA34" s="13">
        <v>17.5</v>
      </c>
    </row>
    <row r="35" spans="19:28">
      <c r="S35" s="14" t="s">
        <v>48</v>
      </c>
      <c r="T35" s="14" t="s">
        <v>82</v>
      </c>
      <c r="U35" s="12" t="str">
        <f t="shared" si="0"/>
        <v>Tanquesépticowetlands_fosforo</v>
      </c>
      <c r="V35" s="15">
        <v>80</v>
      </c>
      <c r="W35" s="15">
        <v>90</v>
      </c>
      <c r="X35" s="15">
        <v>85</v>
      </c>
      <c r="Y35" s="15">
        <v>0</v>
      </c>
      <c r="Z35" s="15">
        <v>35</v>
      </c>
      <c r="AA35" s="15">
        <v>17.5</v>
      </c>
      <c r="AB35" s="15"/>
    </row>
    <row r="37" spans="19:28">
      <c r="S37" s="12" t="s">
        <v>83</v>
      </c>
      <c r="T37" s="12" t="e">
        <f>VLOOKUP(#REF!,'Planilha Auxiliar'!S3:T35,2,FALSE)</f>
        <v>#REF!</v>
      </c>
      <c r="U37" s="12" t="e">
        <f>VLOOKUP(#REF!,'Planilha Auxiliar'!S3:U35,3,FALSE)</f>
        <v>#REF!</v>
      </c>
    </row>
  </sheetData>
  <mergeCells count="5">
    <mergeCell ref="V2:X2"/>
    <mergeCell ref="Y2:AA2"/>
    <mergeCell ref="S1:T1"/>
    <mergeCell ref="A1:M1"/>
    <mergeCell ref="A11:N1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66</vt:i4>
      </vt:variant>
    </vt:vector>
  </HeadingPairs>
  <TitlesOfParts>
    <vt:vector size="68" baseType="lpstr">
      <vt:lpstr>Calcule seu Uso</vt:lpstr>
      <vt:lpstr>Planilha Auxiliar</vt:lpstr>
      <vt:lpstr>Biodisco</vt:lpstr>
      <vt:lpstr>Biodisco_fosforo</vt:lpstr>
      <vt:lpstr>Filtroaeradosubmerso</vt:lpstr>
      <vt:lpstr>Filtroaeradosubmerso_fosforo</vt:lpstr>
      <vt:lpstr>Filtrobiológicopercolador</vt:lpstr>
      <vt:lpstr>Filtrobiológicopercolador_fosforo</vt:lpstr>
      <vt:lpstr>Filtrooubiodiscoescoamentosuperficial</vt:lpstr>
      <vt:lpstr>Filtrooubiodiscoescoamentosuperficial_fosforo</vt:lpstr>
      <vt:lpstr>Filtrooubiodiscofísicoquímico</vt:lpstr>
      <vt:lpstr>Filtrooubiodiscofísicoquímico_fosforo</vt:lpstr>
      <vt:lpstr>Filtrooubiodiscoremoçãobiológicadenutrientes</vt:lpstr>
      <vt:lpstr>Filtrooubiodiscoremoçãobiológicadenutrientes_fosforo</vt:lpstr>
      <vt:lpstr>Filtrooubiodiscowetlands</vt:lpstr>
      <vt:lpstr>Filtrooubiodiscowetlands_fosforo</vt:lpstr>
      <vt:lpstr>Lagoaaeradafacultativa</vt:lpstr>
      <vt:lpstr>Lagoaaeradafacultativa_fosforo</vt:lpstr>
      <vt:lpstr>Lagoaanaeróbialagoafacultativa</vt:lpstr>
      <vt:lpstr>Lagoaanaeróbialagoafacultativa_fosforo</vt:lpstr>
      <vt:lpstr>Lagoaanaeróbialagoafacultativalagoadematuração</vt:lpstr>
      <vt:lpstr>Lagoaanaeróbialagoafacultativalagoadematuração_fosforo</vt:lpstr>
      <vt:lpstr>Lagoadeestabilizaçãofísicoquímico</vt:lpstr>
      <vt:lpstr>Lagoadeestabilizaçãofísicoquímico_fosforo</vt:lpstr>
      <vt:lpstr>Lagoafacultativa</vt:lpstr>
      <vt:lpstr>Lagoafacultativa_fosforo</vt:lpstr>
      <vt:lpstr>Lodosativados</vt:lpstr>
      <vt:lpstr>Lodosativados_fosforo</vt:lpstr>
      <vt:lpstr>Lodosativadosfísicoquímico</vt:lpstr>
      <vt:lpstr>Lodosativadosfísicoquímico_fosforo</vt:lpstr>
      <vt:lpstr>Lodosativadosremoçãobiológicadenutrientes</vt:lpstr>
      <vt:lpstr>Lodosativadosremoçãobiológicadenutrientes_fosforo</vt:lpstr>
      <vt:lpstr>Outro</vt:lpstr>
      <vt:lpstr>Outro_fosforo</vt:lpstr>
      <vt:lpstr>Reatoranaeróbio</vt:lpstr>
      <vt:lpstr>Reatoranaeróbio_fosforo</vt:lpstr>
      <vt:lpstr>Reatoranaeróbioescoamentosuperficial</vt:lpstr>
      <vt:lpstr>Reatoranaeróbioescoamentosuperficial_fosforo</vt:lpstr>
      <vt:lpstr>Reatoranaeróbiofiltroaeradosubmerso</vt:lpstr>
      <vt:lpstr>Reatoranaeróbiofiltroaeradosubmerso_fosforo</vt:lpstr>
      <vt:lpstr>Reatoranaeróbiofiltroanaeróbio</vt:lpstr>
      <vt:lpstr>Reatoranaeróbiofiltroanaeróbio_fosforo</vt:lpstr>
      <vt:lpstr>Reatoranaeróbiofiltrobiológicopercolador</vt:lpstr>
      <vt:lpstr>Reatoranaeróbiofiltrobiológicopercolador_fosforo</vt:lpstr>
      <vt:lpstr>Reatoranaeróbiofísicoquímico</vt:lpstr>
      <vt:lpstr>Reatoranaeróbiofísicoquímico_fosforo</vt:lpstr>
      <vt:lpstr>Reatoranaeróbioflotação</vt:lpstr>
      <vt:lpstr>Reatoranaeróbioflotação_fosforo</vt:lpstr>
      <vt:lpstr>Reatoranaeróbiolagoadepolimento</vt:lpstr>
      <vt:lpstr>Reatoranaeróbiolagoadepolimento_fosforo</vt:lpstr>
      <vt:lpstr>Reatoranaeróbiolodosativados</vt:lpstr>
      <vt:lpstr>Reatoranaeróbiolodosativados_fosforo</vt:lpstr>
      <vt:lpstr>Reatoranaeróbiowetlands</vt:lpstr>
      <vt:lpstr>Reatoranaeróbiowetlands_fosforo</vt:lpstr>
      <vt:lpstr>Semtratamento</vt:lpstr>
      <vt:lpstr>Semtratamento_fosforo</vt:lpstr>
      <vt:lpstr>Tanqueséptico</vt:lpstr>
      <vt:lpstr>Tanqueséptico_fosforo</vt:lpstr>
      <vt:lpstr>Tanquesépticoescoamentosuperficial</vt:lpstr>
      <vt:lpstr>Tanquesépticoescoamentosuperficial_fosforo</vt:lpstr>
      <vt:lpstr>Tanquesépticofiltroanaeróbio</vt:lpstr>
      <vt:lpstr>Tanquesépticofiltroanaeróbio_fosforo</vt:lpstr>
      <vt:lpstr>Tanquesépticofiltrobiológicopercolador</vt:lpstr>
      <vt:lpstr>Tanquesépticofiltrobiológicopercolador_fosforo</vt:lpstr>
      <vt:lpstr>Tanquesépticolagoafacultativa</vt:lpstr>
      <vt:lpstr>Tanquesépticolagoafacultativa_fosforo</vt:lpstr>
      <vt:lpstr>Tanquesépticowetlands</vt:lpstr>
      <vt:lpstr>Tanquesépticowetlands_fosforo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Morita dos Santos</dc:creator>
  <cp:lastModifiedBy>Marisa Morita dos Santos</cp:lastModifiedBy>
  <dcterms:created xsi:type="dcterms:W3CDTF">2024-06-25T12:04:38Z</dcterms:created>
  <dcterms:modified xsi:type="dcterms:W3CDTF">2025-02-19T20:59:14Z</dcterms:modified>
</cp:coreProperties>
</file>