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DeTrabalho" defaultThemeVersion="202300"/>
  <mc:AlternateContent xmlns:mc="http://schemas.openxmlformats.org/markup-compatibility/2006">
    <mc:Choice Requires="x15">
      <x15ac:absPath xmlns:x15ac="http://schemas.microsoft.com/office/spreadsheetml/2010/11/ac" url="T:\MA\MA2307_GRH\F. Produtos\F1. Desenvolvimento\MA2307_META 02\PRODUTO 05\Planilhas\Versão 03\"/>
    </mc:Choice>
  </mc:AlternateContent>
  <xr:revisionPtr revIDLastSave="0" documentId="13_ncr:1_{764046B0-E8F6-472B-988D-7CB94B3F1509}" xr6:coauthVersionLast="47" xr6:coauthVersionMax="47" xr10:uidLastSave="{00000000-0000-0000-0000-000000000000}"/>
  <bookViews>
    <workbookView xWindow="-120" yWindow="-120" windowWidth="20730" windowHeight="11160" xr2:uid="{1C38F59D-E72E-4A43-8837-E179BF993DDA}"/>
  </bookViews>
  <sheets>
    <sheet name="Calcule seu Uso" sheetId="3" r:id="rId1"/>
    <sheet name="Planilha Auxiliar" sheetId="2" state="hidden" r:id="rId2"/>
  </sheets>
  <definedNames>
    <definedName name="Biodisco">'Planilha Auxiliar'!$J$4:$L$4</definedName>
    <definedName name="Biodisco_fosforo">'Planilha Auxiliar'!$J$4:$L$4</definedName>
    <definedName name="Filtroaeradosubmerso">'Planilha Auxiliar'!$J$5:$L$5</definedName>
    <definedName name="Filtroaeradosubmerso_fosforo">'Planilha Auxiliar'!$M$5:$O$5</definedName>
    <definedName name="Filtrobiológicopercolador">'Planilha Auxiliar'!$J$6:$L$6</definedName>
    <definedName name="Filtrobiológicopercolador_fosforo">'Planilha Auxiliar'!$M$6:$O$6</definedName>
    <definedName name="Filtrooubiodiscoescoamentosuperficial">'Planilha Auxiliar'!$J$7:$L$7</definedName>
    <definedName name="Filtrooubiodiscoescoamentosuperficial_fosforo">'Planilha Auxiliar'!$M$7:$O$7</definedName>
    <definedName name="Filtrooubiodiscofísicoquímico">'Planilha Auxiliar'!$J$8:$L$8</definedName>
    <definedName name="Filtrooubiodiscofísicoquímico_fosforo">'Planilha Auxiliar'!$M$8:$O$8</definedName>
    <definedName name="Filtrooubiodiscoremoçãobiológicadenutrientes">'Planilha Auxiliar'!$J$9:$L$9</definedName>
    <definedName name="Filtrooubiodiscoremoçãobiológicadenutrientes_fosforo">'Planilha Auxiliar'!$M$9:$O$9</definedName>
    <definedName name="Filtrooubiodiscowetlands">'Planilha Auxiliar'!$J$10:$L$10</definedName>
    <definedName name="Filtrooubiodiscowetlands_fosforo">'Planilha Auxiliar'!$M$10:$O$10</definedName>
    <definedName name="Lagoaaeradafacultativa">'Planilha Auxiliar'!$J$10:$L$10</definedName>
    <definedName name="Lagoaaeradafacultativa_fosforo">'Planilha Auxiliar'!$M$11:$O$11</definedName>
    <definedName name="Lagoaanaeróbialagoafacultativa">'Planilha Auxiliar'!$J$12:$L$12</definedName>
    <definedName name="Lagoaanaeróbialagoafacultativa_fosforo">'Planilha Auxiliar'!$M$12:$O$12</definedName>
    <definedName name="Lagoaanaeróbialagoafacultativalagoadematuração">'Planilha Auxiliar'!$J$13:$L$13</definedName>
    <definedName name="Lagoaanaeróbialagoafacultativalagoadematuração_fosforo">'Planilha Auxiliar'!$M$13:$O$13</definedName>
    <definedName name="Lagoadeestabilizaçãofísicoquímico">'Planilha Auxiliar'!$J$14:$L$14</definedName>
    <definedName name="Lagoadeestabilizaçãofísicoquímico_fosforo">'Planilha Auxiliar'!$M$14:$O$14</definedName>
    <definedName name="Lagoafacultativa">'Planilha Auxiliar'!$J$15:$L$15</definedName>
    <definedName name="Lagoafacultativa_fosforo">'Planilha Auxiliar'!$M$15:$O$15</definedName>
    <definedName name="Lodosativados">'Planilha Auxiliar'!$J$16:$L$16</definedName>
    <definedName name="Lodosativados_fosforo">'Planilha Auxiliar'!$M$16:$O$16</definedName>
    <definedName name="Lodosativadosfísicoquímico">'Planilha Auxiliar'!$J$17:$L$17</definedName>
    <definedName name="Lodosativadosfísicoquímico_fosforo">'Planilha Auxiliar'!$M$17:$O$17</definedName>
    <definedName name="Lodosativadosremoçãobiológicadenutrientes">'Planilha Auxiliar'!$J$18:$L$18</definedName>
    <definedName name="Lodosativadosremoçãobiológicadenutrientes_fosforo">'Planilha Auxiliar'!$M$18:$O$18</definedName>
    <definedName name="Outro">'Planilha Auxiliar'!$J$19:$L$19</definedName>
    <definedName name="Outro_fosforo">'Planilha Auxiliar'!$M$19:$O$19</definedName>
    <definedName name="Reatoranaeróbio">'Planilha Auxiliar'!$J$20:$L$20</definedName>
    <definedName name="Reatoranaeróbio_fosforo">'Planilha Auxiliar'!$M$20:$O$20</definedName>
    <definedName name="Reatoranaeróbioescoamentosuperficial">'Planilha Auxiliar'!$J$21:$L$21</definedName>
    <definedName name="Reatoranaeróbioescoamentosuperficial_fosforo">'Planilha Auxiliar'!$M$21:$O$21</definedName>
    <definedName name="Reatoranaeróbiofiltroaeradosubmerso">'Planilha Auxiliar'!$J$22:$L$22</definedName>
    <definedName name="Reatoranaeróbiofiltroaeradosubmerso_fosforo">'Planilha Auxiliar'!$M$22:$O$22</definedName>
    <definedName name="Reatoranaeróbiofiltroanaeróbio">'Planilha Auxiliar'!$J$23:$L$23</definedName>
    <definedName name="Reatoranaeróbiofiltroanaeróbio_fosforo">'Planilha Auxiliar'!$M$23:$O$23</definedName>
    <definedName name="Reatoranaeróbiofiltrobiológicopercolador">'Planilha Auxiliar'!$J$24:$L$24</definedName>
    <definedName name="Reatoranaeróbiofiltrobiológicopercolador_fosforo">'Planilha Auxiliar'!$M$24:$O$24</definedName>
    <definedName name="Reatoranaeróbiofísicoquímico">'Planilha Auxiliar'!$J$25:$L$25</definedName>
    <definedName name="Reatoranaeróbiofísicoquímico_fosforo">'Planilha Auxiliar'!$M$25:$O$25</definedName>
    <definedName name="Reatoranaeróbioflotação">'Planilha Auxiliar'!$J$26:$L$26</definedName>
    <definedName name="Reatoranaeróbioflotação_fosforo">'Planilha Auxiliar'!$M$26:$O$26</definedName>
    <definedName name="Reatoranaeróbiolagoadepolimento">'Planilha Auxiliar'!$J$27:$L$27</definedName>
    <definedName name="Reatoranaeróbiolagoadepolimento_fosforo">'Planilha Auxiliar'!$M$27:$O$27</definedName>
    <definedName name="Reatoranaeróbiolodosativados">'Planilha Auxiliar'!$J$28:$L$28</definedName>
    <definedName name="Reatoranaeróbiolodosativados_fosforo">'Planilha Auxiliar'!$M$28:$O$28</definedName>
    <definedName name="Reatoranaeróbiowetlands">'Planilha Auxiliar'!$J$29:$L$29</definedName>
    <definedName name="Reatoranaeróbiowetlands_fosforo">'Planilha Auxiliar'!$M$29:$O$29</definedName>
    <definedName name="Semtratamento">'Planilha Auxiliar'!$J$3:$L$3</definedName>
    <definedName name="Semtratamento_fosforo">'Planilha Auxiliar'!$M$3:$O$3</definedName>
    <definedName name="Tanqueséptico">'Planilha Auxiliar'!$J$30:$L$30</definedName>
    <definedName name="Tanqueséptico_fosforo">'Planilha Auxiliar'!$M$30:$O$30</definedName>
    <definedName name="Tanquesépticoescoamentosuperficial">'Planilha Auxiliar'!$J$31:$L$31</definedName>
    <definedName name="Tanquesépticoescoamentosuperficial_fosforo">'Planilha Auxiliar'!$M$31:$O$31</definedName>
    <definedName name="Tanquesépticofiltroanaeróbio">'Planilha Auxiliar'!$J$32:$L$32</definedName>
    <definedName name="Tanquesépticofiltroanaeróbio_fosforo">'Planilha Auxiliar'!$M$32:$O$32</definedName>
    <definedName name="Tanquesépticofiltrobiológicopercolador">'Planilha Auxiliar'!$J$33:$L$33</definedName>
    <definedName name="Tanquesépticofiltrobiológicopercolador_fosforo">'Planilha Auxiliar'!$M$33:$O$33</definedName>
    <definedName name="Tanquesépticolagoafacultativa">'Planilha Auxiliar'!$J$34:$L$34</definedName>
    <definedName name="Tanquesépticolagoafacultativa_fosforo">'Planilha Auxiliar'!$M$34:$O$34</definedName>
    <definedName name="Tanquesépticowetlands">'Planilha Auxiliar'!$J$35:$L$35</definedName>
    <definedName name="Tanquesépticowetlands_fosforo">'Planilha Auxiliar'!$M$35:$O$35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3" l="1"/>
  <c r="F37" i="3" l="1"/>
  <c r="D13" i="3"/>
  <c r="D14" i="3"/>
  <c r="D15" i="3"/>
  <c r="D16" i="3"/>
  <c r="D17" i="3"/>
  <c r="D18" i="3"/>
  <c r="D19" i="3"/>
  <c r="D20" i="3"/>
  <c r="D21" i="3"/>
  <c r="D22" i="3"/>
  <c r="D24" i="3"/>
  <c r="D25" i="3"/>
  <c r="D26" i="3"/>
  <c r="D27" i="3"/>
  <c r="D28" i="3"/>
  <c r="D29" i="3"/>
  <c r="D30" i="3"/>
  <c r="D31" i="3"/>
  <c r="F19" i="3" l="1"/>
  <c r="I37" i="2"/>
  <c r="H37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" i="2"/>
  <c r="H18" i="3" l="1"/>
  <c r="C37" i="3"/>
  <c r="D37" i="3" s="1"/>
  <c r="H36" i="3" s="1"/>
  <c r="F22" i="3"/>
</calcChain>
</file>

<file path=xl/sharedStrings.xml><?xml version="1.0" encoding="utf-8"?>
<sst xmlns="http://schemas.openxmlformats.org/spreadsheetml/2006/main" count="188" uniqueCount="135">
  <si>
    <t>Isso equivale a:</t>
  </si>
  <si>
    <t>CALCULE SEU USO</t>
  </si>
  <si>
    <t>Horas de Utilização</t>
  </si>
  <si>
    <t>Lançamento</t>
  </si>
  <si>
    <t>Tipo de tratamento</t>
  </si>
  <si>
    <t>Eficiência mínima</t>
  </si>
  <si>
    <t>Eficiência máxima</t>
  </si>
  <si>
    <t>Eficiência média</t>
  </si>
  <si>
    <t>DBO (%)</t>
  </si>
  <si>
    <t>Fósforo total (%)</t>
  </si>
  <si>
    <t>Sem tratamento</t>
  </si>
  <si>
    <t>Biodisco</t>
  </si>
  <si>
    <t>Filtro aerado submerso</t>
  </si>
  <si>
    <t>Filtro biológico percolador</t>
  </si>
  <si>
    <t>Filtro ou biodisco + escoamento superficial</t>
  </si>
  <si>
    <t>Filtro ou biodisco + físico-químico</t>
  </si>
  <si>
    <t>Filtro ou biodisco + remoção biológica de nutrientes</t>
  </si>
  <si>
    <t>Filtro ou biodisco + wetlands</t>
  </si>
  <si>
    <t>Lagoa aerada facultativa</t>
  </si>
  <si>
    <t>Lagoa anaeróbia + lagoa facultativa</t>
  </si>
  <si>
    <t>Lagoa anaeróbia + lagoa facultativa + lagoa de maturação</t>
  </si>
  <si>
    <t>Lagoa de estabilização + físico-químico</t>
  </si>
  <si>
    <t>Lagoa facultativa</t>
  </si>
  <si>
    <t>Lodos ativados</t>
  </si>
  <si>
    <t>Lodos ativados + físico-químico</t>
  </si>
  <si>
    <t>Lodos ativados + remoção biológica de nutrientes</t>
  </si>
  <si>
    <t>Outro</t>
  </si>
  <si>
    <t>Reator anaeróbio</t>
  </si>
  <si>
    <t>Reator anaeróbio + escoamento superficial</t>
  </si>
  <si>
    <t>Reator anaeróbio + filtro aerado submerso</t>
  </si>
  <si>
    <t>Reator anaeróbio + filtro anaeróbio</t>
  </si>
  <si>
    <t>Reator anaeróbio + filtro biológico percolador</t>
  </si>
  <si>
    <t>Reator anaeróbio + físico-químico</t>
  </si>
  <si>
    <t>Reator anaeróbio + flotação</t>
  </si>
  <si>
    <t>Reator anaeróbio + lagoa de polimento</t>
  </si>
  <si>
    <t>Reator anaeróbio + lodos ativados</t>
  </si>
  <si>
    <t>Reator anaeróbio + wetlands</t>
  </si>
  <si>
    <t>Tanque séptico</t>
  </si>
  <si>
    <t>Tanque séptico + escoamento superficial</t>
  </si>
  <si>
    <t>Tanque séptico + filtro anaeróbio</t>
  </si>
  <si>
    <t>Tanque séptico + filtro biológico percolador</t>
  </si>
  <si>
    <t>Tanque séptico + lagoa facultativa</t>
  </si>
  <si>
    <t>Tanque séptico + wetlands</t>
  </si>
  <si>
    <t>PASSO 1</t>
  </si>
  <si>
    <t>PASSO 2</t>
  </si>
  <si>
    <t>PASSO 3</t>
  </si>
  <si>
    <t>Semtratamento</t>
  </si>
  <si>
    <t>Filtroaeradosubmerso</t>
  </si>
  <si>
    <t>Filtrobiológicopercolador</t>
  </si>
  <si>
    <t>Lagoaaeradafacultativa</t>
  </si>
  <si>
    <t>Lagoafacultativa</t>
  </si>
  <si>
    <t>Lodosativados</t>
  </si>
  <si>
    <t>Reatoranaeróbio</t>
  </si>
  <si>
    <t>Tanqueséptico</t>
  </si>
  <si>
    <t>Filtrooubiodiscoescoamentosuperficial</t>
  </si>
  <si>
    <t>Filtrooubiodiscofísicoquímico</t>
  </si>
  <si>
    <t>Filtrooubiodiscoremoçãobiológicadenutrientes</t>
  </si>
  <si>
    <t>Filtrooubiodiscowetlands</t>
  </si>
  <si>
    <t>Lagoaanaeróbialagoafacultativa</t>
  </si>
  <si>
    <t>Lagoaanaeróbialagoafacultativalagoadematuração</t>
  </si>
  <si>
    <t>Lagoadeestabilizaçãofísicoquímico</t>
  </si>
  <si>
    <t>Lodosativadosfísicoquímico</t>
  </si>
  <si>
    <t>Lodosativadosremoçãobiológicadenutrientes</t>
  </si>
  <si>
    <t>Reatoranaeróbioescoamentosuperficial</t>
  </si>
  <si>
    <t>Reatoranaeróbiofiltroaeradosubmerso</t>
  </si>
  <si>
    <t>Reatoranaeróbiofiltroanaeróbio</t>
  </si>
  <si>
    <t>Reatoranaeróbiofiltrobiológicopercolador</t>
  </si>
  <si>
    <t>Reatoranaeróbiofísicoquímico</t>
  </si>
  <si>
    <t>Reatoranaeróbioflotação</t>
  </si>
  <si>
    <t>Reatoranaeróbiolagoadepolimento</t>
  </si>
  <si>
    <t>Reatoranaeróbiolodosativados</t>
  </si>
  <si>
    <t>Reatoranaeróbiowetlands</t>
  </si>
  <si>
    <t>Tanquesépticoescoamentosuperficial</t>
  </si>
  <si>
    <t>Tanquesépticofiltroanaeróbio</t>
  </si>
  <si>
    <t>Tanquesépticofiltrobiológicopercolador</t>
  </si>
  <si>
    <t>Tanquesépticolagoafacultativa</t>
  </si>
  <si>
    <t>Tanquesépticowetlands</t>
  </si>
  <si>
    <t>tipo atual</t>
  </si>
  <si>
    <t>Qual o tipo de captação</t>
  </si>
  <si>
    <t>Superficial</t>
  </si>
  <si>
    <t>Caixas d'água de 1.000L em um mês!</t>
  </si>
  <si>
    <t>O efluente final tem as seguintes características:</t>
  </si>
  <si>
    <t>mg DBO/L</t>
  </si>
  <si>
    <t>Tipo de estabelecimento</t>
  </si>
  <si>
    <t>Unidade</t>
  </si>
  <si>
    <t>Aeroporto</t>
  </si>
  <si>
    <t>Passageiro</t>
  </si>
  <si>
    <t>Alojamento/Pousada</t>
  </si>
  <si>
    <t>Hóspede</t>
  </si>
  <si>
    <t>Asilo/Clínica de repouso</t>
  </si>
  <si>
    <t>Leito</t>
  </si>
  <si>
    <t>Banheiro público</t>
  </si>
  <si>
    <t>Usuário</t>
  </si>
  <si>
    <t>Bar/Lanchonete/Restaurante</t>
  </si>
  <si>
    <t>Freguês</t>
  </si>
  <si>
    <t>Canteiro de obras (vila de trabalhadores)</t>
  </si>
  <si>
    <t>Empregado</t>
  </si>
  <si>
    <t>Cinema/Teatro</t>
  </si>
  <si>
    <t>Assento</t>
  </si>
  <si>
    <t>Condomínio/loteamento/pequeno núcleo populacional</t>
  </si>
  <si>
    <t>Habitante</t>
  </si>
  <si>
    <t>Escola/Creche</t>
  </si>
  <si>
    <t>Estudante</t>
  </si>
  <si>
    <t>Estabelecimento comercial/indústria/escritório</t>
  </si>
  <si>
    <t>Estacionamento/garagem</t>
  </si>
  <si>
    <t>Veículo servido</t>
  </si>
  <si>
    <t>Hospital/Hospício</t>
  </si>
  <si>
    <t>Hotel com cozinha e lavanderia</t>
  </si>
  <si>
    <t>Hotel sem cozinha e lavanderia</t>
  </si>
  <si>
    <t>Igrejas/templos</t>
  </si>
  <si>
    <t>Loja/Mercado/Shopping center</t>
  </si>
  <si>
    <t xml:space="preserve">m² de área </t>
  </si>
  <si>
    <t>Parque com banheiros</t>
  </si>
  <si>
    <t>Prisão</t>
  </si>
  <si>
    <t>Detento</t>
  </si>
  <si>
    <t>Unidade residencial não atendida por rede de água</t>
  </si>
  <si>
    <t>Consumo diário unitário (L/(und.dia))</t>
  </si>
  <si>
    <t>Consumo Humano</t>
  </si>
  <si>
    <t>Selecione</t>
  </si>
  <si>
    <t>-</t>
  </si>
  <si>
    <t>Unidade de medida</t>
  </si>
  <si>
    <r>
      <t xml:space="preserve">Qual o tipo de tratamento utilizado? </t>
    </r>
    <r>
      <rPr>
        <b/>
        <i/>
        <sz val="14"/>
        <color theme="0"/>
        <rFont val="Inter"/>
      </rPr>
      <t xml:space="preserve">Selecione </t>
    </r>
  </si>
  <si>
    <t>Tipos de estabelecimento</t>
  </si>
  <si>
    <t>Volume diário (m³/dia)</t>
  </si>
  <si>
    <t>Dbo Unitária</t>
  </si>
  <si>
    <t>Mg/hab.dia</t>
  </si>
  <si>
    <t>Eficiência do tratamento (% remoção de DBO)</t>
  </si>
  <si>
    <t>Carga bruta de DBO (mg/L)</t>
  </si>
  <si>
    <t>Quantidade (da unidade de medida)</t>
  </si>
  <si>
    <r>
      <t xml:space="preserve">Tem lançamento de efluentes?
</t>
    </r>
    <r>
      <rPr>
        <b/>
        <i/>
        <sz val="14"/>
        <color theme="0"/>
        <rFont val="Inter"/>
      </rPr>
      <t>Selecione</t>
    </r>
  </si>
  <si>
    <r>
      <t>Realiza tratamento de efluente?</t>
    </r>
    <r>
      <rPr>
        <b/>
        <i/>
        <sz val="14"/>
        <color theme="0"/>
        <rFont val="Inter"/>
      </rPr>
      <t xml:space="preserve"> Selecione</t>
    </r>
  </si>
  <si>
    <t>Vazão de Captação</t>
  </si>
  <si>
    <t>Total (m³/dia)</t>
  </si>
  <si>
    <t>Volume de lançamento (m³/dia)</t>
  </si>
  <si>
    <t>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</si>
</sst>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>
    <font>
      <sz val="11"/>
      <color theme="1"/>
      <name val="Aptos Narrow"/>
      <family val="2"/>
      <scheme val="minor"/>
    </font>
    <font>
      <sz val="10"/>
      <color theme="1"/>
      <name val="Inter"/>
    </font>
    <font>
      <b/>
      <sz val="24"/>
      <color theme="1"/>
      <name val="Inter"/>
    </font>
    <font>
      <sz val="9"/>
      <color theme="1"/>
      <name val="Inter"/>
    </font>
    <font>
      <b/>
      <sz val="14"/>
      <color theme="1"/>
      <name val="Inter"/>
    </font>
    <font>
      <sz val="14"/>
      <color theme="1"/>
      <name val="Inter"/>
    </font>
    <font>
      <b/>
      <sz val="14"/>
      <color theme="0"/>
      <name val="Inter"/>
    </font>
    <font>
      <b/>
      <sz val="18"/>
      <color theme="1"/>
      <name val="Inter"/>
    </font>
    <font>
      <b/>
      <i/>
      <sz val="14"/>
      <color theme="0"/>
      <name val="Inter"/>
    </font>
    <font>
      <b/>
      <sz val="22"/>
      <color theme="1"/>
      <name val="Inter"/>
    </font>
    <font>
      <b/>
      <sz val="28"/>
      <color theme="1"/>
      <name val="Inter"/>
    </font>
    <font>
      <b/>
      <sz val="16"/>
      <color theme="1"/>
      <name val="Inter"/>
    </font>
    <font>
      <b/>
      <sz val="14"/>
      <name val="Inter"/>
    </font>
    <font>
      <b/>
      <sz val="12"/>
      <color theme="1"/>
      <name val="Inter"/>
    </font>
    <font>
      <b/>
      <sz val="16"/>
      <color theme="1" tint="0.499984740745262"/>
      <name val="Inter"/>
    </font>
    <font>
      <b/>
      <sz val="14"/>
      <color theme="0"/>
      <name val="Inter["/>
    </font>
    <font>
      <sz val="12"/>
      <color theme="1"/>
      <name val="Inter"/>
    </font>
    <font>
      <b/>
      <sz val="16"/>
      <name val="Inte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4C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EDFB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F4CC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F4CC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2" borderId="0" xfId="0" applyFont="1" applyFill="1"/>
    <xf numFmtId="0" fontId="6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/>
    <xf numFmtId="0" fontId="0" fillId="2" borderId="2" xfId="0" applyFill="1" applyBorder="1"/>
    <xf numFmtId="2" fontId="7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/>
    </xf>
    <xf numFmtId="0" fontId="0" fillId="4" borderId="0" xfId="0" applyFill="1"/>
    <xf numFmtId="0" fontId="1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wrapText="1"/>
    </xf>
    <xf numFmtId="2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0" fontId="16" fillId="6" borderId="0" xfId="0" applyFont="1" applyFill="1" applyAlignment="1" applyProtection="1">
      <alignment horizontal="center" vertical="center"/>
      <protection locked="0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5" borderId="0" xfId="0" applyNumberFormat="1" applyFont="1" applyFill="1" applyAlignment="1" applyProtection="1">
      <alignment horizontal="center" vertical="center" wrapText="1"/>
      <protection locked="0"/>
    </xf>
    <xf numFmtId="3" fontId="9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6" borderId="7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CCFFCC"/>
        </patternFill>
      </fill>
      <border>
        <left/>
        <right/>
        <top/>
        <bottom/>
      </border>
    </dxf>
    <dxf>
      <fill>
        <patternFill>
          <bgColor rgb="FFFFCCCC"/>
        </patternFill>
      </fill>
    </dxf>
    <dxf>
      <fill>
        <patternFill>
          <bgColor rgb="FFCCFFCC"/>
        </patternFill>
      </fill>
      <border>
        <left/>
        <right/>
        <top/>
        <bottom/>
      </border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0F4CC4"/>
      <color rgb="FFCAEDFB"/>
      <color rgb="FFFFCCCC"/>
      <color rgb="FFCCFFCC"/>
      <color rgb="FF0066FF"/>
      <color rgb="FFB4C800"/>
      <color rgb="FF0000FF"/>
      <color rgb="FFB07500"/>
      <color rgb="FFFFA800"/>
      <color rgb="FF417C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12" Type="http://schemas.openxmlformats.org/officeDocument/2006/relationships/hyperlink" Target="#'Calcule seu Uso'!E37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hyperlink" Target="#'Calcule seu Uso'!B37"/><Relationship Id="rId5" Type="http://schemas.openxmlformats.org/officeDocument/2006/relationships/image" Target="../media/image4.png"/><Relationship Id="rId10" Type="http://schemas.openxmlformats.org/officeDocument/2006/relationships/hyperlink" Target="#'Calcule seu Uso'!A37"/><Relationship Id="rId4" Type="http://schemas.openxmlformats.org/officeDocument/2006/relationships/image" Target="../media/image3.png"/><Relationship Id="rId9" Type="http://schemas.openxmlformats.org/officeDocument/2006/relationships/hyperlink" Target="#'Calcule seu Uso'!A8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911679</xdr:colOff>
      <xdr:row>0</xdr:row>
      <xdr:rowOff>149680</xdr:rowOff>
    </xdr:from>
    <xdr:to>
      <xdr:col>0</xdr:col>
      <xdr:colOff>2476500</xdr:colOff>
      <xdr:row>5</xdr:row>
      <xdr:rowOff>119414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DCB1BCE-C24D-0AC0-2A61-0A6B91E5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9" y="149680"/>
          <a:ext cx="1564821" cy="1561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1265614</xdr:colOff>
      <xdr:row>20</xdr:row>
      <xdr:rowOff>55157</xdr:rowOff>
    </xdr:from>
    <xdr:to>
      <xdr:col>6</xdr:col>
      <xdr:colOff>312965</xdr:colOff>
      <xdr:row>25</xdr:row>
      <xdr:rowOff>136072</xdr:rowOff>
    </xdr:to>
    <xdr:pic>
      <xdr:nvPicPr>
        <xdr:cNvPr id="5" name="Imagem 4" descr="Por que é importante fazer limpeza de caixa d'água?">
          <a:extLst>
            <a:ext uri="{FF2B5EF4-FFF2-40B4-BE49-F238E27FC236}">
              <a16:creationId xmlns:a16="http://schemas.microsoft.com/office/drawing/2014/main" id="{7F2F401D-B347-4EFD-97AA-65FBFF161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alphaModFix amt="44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  <a14:imgEffect>
                    <a14:artisticCutout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8114" y="5563782"/>
          <a:ext cx="2158851" cy="127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1018721</xdr:colOff>
      <xdr:row>0</xdr:row>
      <xdr:rowOff>0</xdr:rowOff>
    </xdr:from>
    <xdr:to>
      <xdr:col>11</xdr:col>
      <xdr:colOff>218182</xdr:colOff>
      <xdr:row>10</xdr:row>
      <xdr:rowOff>5078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EB0D34D-97AA-4B7F-8C34-F9BE4EB33E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71"/>
        <a:stretch/>
      </xdr:blipFill>
      <xdr:spPr>
        <a:xfrm>
          <a:off x="14506121" y="0"/>
          <a:ext cx="3123761" cy="2595878"/>
        </a:xfrm>
        <a:prstGeom prst="rect">
          <a:avLst/>
        </a:prstGeom>
      </xdr:spPr>
    </xdr:pic>
    <xdr:clientData/>
  </xdr:twoCellAnchor>
  <xdr:twoCellAnchor>
    <xdr:from>
      <xdr:col>2</xdr:col>
      <xdr:colOff>51707</xdr:colOff>
      <xdr:row>39</xdr:row>
      <xdr:rowOff>151156</xdr:rowOff>
    </xdr:from>
    <xdr:to>
      <xdr:col>2</xdr:col>
      <xdr:colOff>1152836</xdr:colOff>
      <xdr:row>42</xdr:row>
      <xdr:rowOff>132106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49EBA3-0B8C-4225-8859-893AF57CD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332" y="10644531"/>
          <a:ext cx="1101129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2750910</xdr:colOff>
      <xdr:row>39</xdr:row>
      <xdr:rowOff>154214</xdr:rowOff>
    </xdr:from>
    <xdr:to>
      <xdr:col>1</xdr:col>
      <xdr:colOff>1401536</xdr:colOff>
      <xdr:row>42</xdr:row>
      <xdr:rowOff>122464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A7F9C5A-A285-48C9-984B-06FB08BA8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0910" y="11107964"/>
          <a:ext cx="2569483" cy="539750"/>
        </a:xfrm>
        <a:prstGeom prst="rect">
          <a:avLst/>
        </a:prstGeom>
      </xdr:spPr>
    </xdr:pic>
    <xdr:clientData/>
  </xdr:twoCellAnchor>
  <xdr:twoCellAnchor editAs="oneCell">
    <xdr:from>
      <xdr:col>3</xdr:col>
      <xdr:colOff>30161</xdr:colOff>
      <xdr:row>39</xdr:row>
      <xdr:rowOff>163059</xdr:rowOff>
    </xdr:from>
    <xdr:to>
      <xdr:col>7</xdr:col>
      <xdr:colOff>1044500</xdr:colOff>
      <xdr:row>42</xdr:row>
      <xdr:rowOff>162255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EEBCAF3-92C8-4655-9503-9F4D577B1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602411" y="10656434"/>
          <a:ext cx="7139821" cy="570696"/>
        </a:xfrm>
        <a:prstGeom prst="rect">
          <a:avLst/>
        </a:prstGeom>
      </xdr:spPr>
    </xdr:pic>
    <xdr:clientData/>
  </xdr:twoCellAnchor>
  <xdr:twoCellAnchor editAs="oneCell">
    <xdr:from>
      <xdr:col>6</xdr:col>
      <xdr:colOff>92984</xdr:colOff>
      <xdr:row>34</xdr:row>
      <xdr:rowOff>158125</xdr:rowOff>
    </xdr:from>
    <xdr:to>
      <xdr:col>7</xdr:col>
      <xdr:colOff>219076</xdr:colOff>
      <xdr:row>37</xdr:row>
      <xdr:rowOff>1902</xdr:rowOff>
    </xdr:to>
    <xdr:pic>
      <xdr:nvPicPr>
        <xdr:cNvPr id="7" name="Imagem 6" descr="Esgoto - ícones de indústria grátis">
          <a:extLst>
            <a:ext uri="{FF2B5EF4-FFF2-40B4-BE49-F238E27FC236}">
              <a16:creationId xmlns:a16="http://schemas.microsoft.com/office/drawing/2014/main" id="{72F277C1-7173-4CC9-9D70-21EB070B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alphaModFix amt="50000"/>
          <a:duotone>
            <a:prstClr val="black"/>
            <a:schemeClr val="bg1">
              <a:lumMod val="50000"/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5127" y="9560661"/>
          <a:ext cx="1527628" cy="1526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</xdr:row>
      <xdr:rowOff>4081</xdr:rowOff>
    </xdr:from>
    <xdr:to>
      <xdr:col>3</xdr:col>
      <xdr:colOff>244929</xdr:colOff>
      <xdr:row>7</xdr:row>
      <xdr:rowOff>240406</xdr:rowOff>
    </xdr:to>
    <xdr:grpSp>
      <xdr:nvGrpSpPr>
        <xdr:cNvPr id="12" name="Agrupar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046923C-8975-4F0D-BB9C-1FFC2A7EAB57}"/>
            </a:ext>
          </a:extLst>
        </xdr:cNvPr>
        <xdr:cNvGrpSpPr/>
      </xdr:nvGrpSpPr>
      <xdr:grpSpPr>
        <a:xfrm>
          <a:off x="6937375" y="2004331"/>
          <a:ext cx="244929" cy="236325"/>
          <a:chOff x="3720191" y="4343400"/>
          <a:chExt cx="246650" cy="227085"/>
        </a:xfrm>
      </xdr:grpSpPr>
      <xdr:sp macro="" textlink="">
        <xdr:nvSpPr>
          <xdr:cNvPr id="13" name="Retângulo 12">
            <a:extLst>
              <a:ext uri="{FF2B5EF4-FFF2-40B4-BE49-F238E27FC236}">
                <a16:creationId xmlns:a16="http://schemas.microsoft.com/office/drawing/2014/main" id="{34857787-4897-A1CD-6E10-8E86D977C35D}"/>
              </a:ext>
            </a:extLst>
          </xdr:cNvPr>
          <xdr:cNvSpPr/>
        </xdr:nvSpPr>
        <xdr:spPr>
          <a:xfrm>
            <a:off x="3720191" y="4343400"/>
            <a:ext cx="246650" cy="227085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4" name="Triângulo isósceles 13">
            <a:extLst>
              <a:ext uri="{FF2B5EF4-FFF2-40B4-BE49-F238E27FC236}">
                <a16:creationId xmlns:a16="http://schemas.microsoft.com/office/drawing/2014/main" id="{767B8453-74BA-E0EB-E650-B7D89DAEE207}"/>
              </a:ext>
            </a:extLst>
          </xdr:cNvPr>
          <xdr:cNvSpPr/>
        </xdr:nvSpPr>
        <xdr:spPr>
          <a:xfrm rot="10800000">
            <a:off x="3806668" y="4443222"/>
            <a:ext cx="65644" cy="47443"/>
          </a:xfrm>
          <a:prstGeom prst="triangle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244929</xdr:colOff>
      <xdr:row>36</xdr:row>
      <xdr:rowOff>236325</xdr:rowOff>
    </xdr:to>
    <xdr:grpSp>
      <xdr:nvGrpSpPr>
        <xdr:cNvPr id="18" name="Agrupar 1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2224782-C09C-4CEB-9ADF-10E143FB75B7}"/>
            </a:ext>
          </a:extLst>
        </xdr:cNvPr>
        <xdr:cNvGrpSpPr/>
      </xdr:nvGrpSpPr>
      <xdr:grpSpPr>
        <a:xfrm>
          <a:off x="3921125" y="9906000"/>
          <a:ext cx="244929" cy="236325"/>
          <a:chOff x="3720191" y="4343400"/>
          <a:chExt cx="246650" cy="227085"/>
        </a:xfrm>
      </xdr:grpSpPr>
      <xdr:sp macro="" textlink="">
        <xdr:nvSpPr>
          <xdr:cNvPr id="19" name="Retângulo 18">
            <a:extLst>
              <a:ext uri="{FF2B5EF4-FFF2-40B4-BE49-F238E27FC236}">
                <a16:creationId xmlns:a16="http://schemas.microsoft.com/office/drawing/2014/main" id="{7D21D26D-C8CA-9FC6-9278-5DB76F8B9AD2}"/>
              </a:ext>
            </a:extLst>
          </xdr:cNvPr>
          <xdr:cNvSpPr/>
        </xdr:nvSpPr>
        <xdr:spPr>
          <a:xfrm>
            <a:off x="3720191" y="4343400"/>
            <a:ext cx="246650" cy="227085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0" name="Triângulo isósceles 19">
            <a:extLst>
              <a:ext uri="{FF2B5EF4-FFF2-40B4-BE49-F238E27FC236}">
                <a16:creationId xmlns:a16="http://schemas.microsoft.com/office/drawing/2014/main" id="{BD228823-B1F7-6D04-5A12-71D7552F90A9}"/>
              </a:ext>
            </a:extLst>
          </xdr:cNvPr>
          <xdr:cNvSpPr/>
        </xdr:nvSpPr>
        <xdr:spPr>
          <a:xfrm rot="10800000">
            <a:off x="3806668" y="4443222"/>
            <a:ext cx="65644" cy="47443"/>
          </a:xfrm>
          <a:prstGeom prst="triangle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244929</xdr:colOff>
      <xdr:row>36</xdr:row>
      <xdr:rowOff>236325</xdr:rowOff>
    </xdr:to>
    <xdr:grpSp>
      <xdr:nvGrpSpPr>
        <xdr:cNvPr id="21" name="Agrupar 2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94179F9-0DC3-497D-9036-00CFE6E1F447}"/>
            </a:ext>
          </a:extLst>
        </xdr:cNvPr>
        <xdr:cNvGrpSpPr/>
      </xdr:nvGrpSpPr>
      <xdr:grpSpPr>
        <a:xfrm>
          <a:off x="5619750" y="9906000"/>
          <a:ext cx="244929" cy="236325"/>
          <a:chOff x="3720191" y="4343400"/>
          <a:chExt cx="246650" cy="227085"/>
        </a:xfrm>
      </xdr:grpSpPr>
      <xdr:sp macro="" textlink="">
        <xdr:nvSpPr>
          <xdr:cNvPr id="22" name="Retângulo 21">
            <a:extLst>
              <a:ext uri="{FF2B5EF4-FFF2-40B4-BE49-F238E27FC236}">
                <a16:creationId xmlns:a16="http://schemas.microsoft.com/office/drawing/2014/main" id="{B74E3654-E786-C844-BB61-FECA6A8358AE}"/>
              </a:ext>
            </a:extLst>
          </xdr:cNvPr>
          <xdr:cNvSpPr/>
        </xdr:nvSpPr>
        <xdr:spPr>
          <a:xfrm>
            <a:off x="3720191" y="4343400"/>
            <a:ext cx="246650" cy="227085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3" name="Triângulo isósceles 22">
            <a:extLst>
              <a:ext uri="{FF2B5EF4-FFF2-40B4-BE49-F238E27FC236}">
                <a16:creationId xmlns:a16="http://schemas.microsoft.com/office/drawing/2014/main" id="{961C7B83-E728-809B-FD54-33804AEFE157}"/>
              </a:ext>
            </a:extLst>
          </xdr:cNvPr>
          <xdr:cNvSpPr/>
        </xdr:nvSpPr>
        <xdr:spPr>
          <a:xfrm rot="10800000">
            <a:off x="3806668" y="4443222"/>
            <a:ext cx="65644" cy="47443"/>
          </a:xfrm>
          <a:prstGeom prst="triangle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5</xdr:col>
      <xdr:colOff>-1</xdr:colOff>
      <xdr:row>36</xdr:row>
      <xdr:rowOff>0</xdr:rowOff>
    </xdr:from>
    <xdr:to>
      <xdr:col>5</xdr:col>
      <xdr:colOff>244928</xdr:colOff>
      <xdr:row>36</xdr:row>
      <xdr:rowOff>236325</xdr:rowOff>
    </xdr:to>
    <xdr:grpSp>
      <xdr:nvGrpSpPr>
        <xdr:cNvPr id="24" name="Agrupar 2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7AF5F8B-431F-4904-A311-514F459F60BE}"/>
            </a:ext>
          </a:extLst>
        </xdr:cNvPr>
        <xdr:cNvGrpSpPr/>
      </xdr:nvGrpSpPr>
      <xdr:grpSpPr>
        <a:xfrm>
          <a:off x="10128249" y="9906000"/>
          <a:ext cx="244929" cy="236325"/>
          <a:chOff x="3720191" y="4343400"/>
          <a:chExt cx="246650" cy="227085"/>
        </a:xfrm>
      </xdr:grpSpPr>
      <xdr:sp macro="" textlink="">
        <xdr:nvSpPr>
          <xdr:cNvPr id="25" name="Retângulo 24">
            <a:extLst>
              <a:ext uri="{FF2B5EF4-FFF2-40B4-BE49-F238E27FC236}">
                <a16:creationId xmlns:a16="http://schemas.microsoft.com/office/drawing/2014/main" id="{EE171C10-7290-BDB5-06BC-FFABF684ACBD}"/>
              </a:ext>
            </a:extLst>
          </xdr:cNvPr>
          <xdr:cNvSpPr/>
        </xdr:nvSpPr>
        <xdr:spPr>
          <a:xfrm>
            <a:off x="3720191" y="4343400"/>
            <a:ext cx="246650" cy="227085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6" name="Triângulo isósceles 25">
            <a:extLst>
              <a:ext uri="{FF2B5EF4-FFF2-40B4-BE49-F238E27FC236}">
                <a16:creationId xmlns:a16="http://schemas.microsoft.com/office/drawing/2014/main" id="{9C6641C1-2A7B-8BE8-B75F-30C993A3913D}"/>
              </a:ext>
            </a:extLst>
          </xdr:cNvPr>
          <xdr:cNvSpPr/>
        </xdr:nvSpPr>
        <xdr:spPr>
          <a:xfrm rot="10800000">
            <a:off x="3806668" y="4443222"/>
            <a:ext cx="65644" cy="47443"/>
          </a:xfrm>
          <a:prstGeom prst="triangle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81074-5035-454F-9583-1D789BF016DF}">
  <dimension ref="A1:N44"/>
  <sheetViews>
    <sheetView tabSelected="1" topLeftCell="A4" zoomScale="60" zoomScaleNormal="60" workbookViewId="0">
      <selection activeCell="C23" sqref="C23"/>
    </sheetView>
  </sheetViews>
  <sheetFormatPr defaultColWidth="9.140625" defaultRowHeight="15"/>
  <cols>
    <col min="1" max="1" width="58.85546875" style="24" customWidth="1"/>
    <col min="2" max="2" width="25.5703125" style="24" customWidth="1"/>
    <col min="3" max="3" width="19.7109375" style="24" customWidth="1"/>
    <col min="4" max="4" width="24.5703125" style="24" customWidth="1"/>
    <col min="5" max="6" width="23.42578125" style="24" customWidth="1"/>
    <col min="7" max="7" width="21" style="24" customWidth="1"/>
    <col min="8" max="8" width="19" style="24" customWidth="1"/>
    <col min="9" max="9" width="13.28515625" style="24" customWidth="1"/>
    <col min="10" max="10" width="17.28515625" style="24" customWidth="1"/>
    <col min="11" max="11" width="7.28515625" style="24" customWidth="1"/>
    <col min="12" max="13" width="9.140625" style="24"/>
    <col min="14" max="14" width="10.7109375" style="24" customWidth="1"/>
    <col min="15" max="16384" width="9.140625" style="24"/>
  </cols>
  <sheetData>
    <row r="1" spans="1:11" ht="18">
      <c r="A1" s="1"/>
      <c r="B1" s="1"/>
      <c r="C1" s="1"/>
      <c r="D1" s="1"/>
      <c r="E1" s="1"/>
      <c r="F1" s="1"/>
      <c r="G1" s="1"/>
      <c r="H1" s="1"/>
      <c r="I1" s="1"/>
      <c r="J1" s="1"/>
      <c r="K1" s="8"/>
    </row>
    <row r="2" spans="1:11" ht="35.2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19"/>
      <c r="K2" s="8"/>
    </row>
    <row r="3" spans="1:11" ht="15.75" customHeight="1">
      <c r="A3" s="62"/>
      <c r="B3" s="62"/>
      <c r="C3" s="62"/>
      <c r="D3" s="62"/>
      <c r="E3" s="62"/>
      <c r="F3" s="62"/>
      <c r="G3" s="62"/>
      <c r="H3" s="62"/>
      <c r="I3" s="62"/>
      <c r="J3" s="19"/>
      <c r="K3" s="8"/>
    </row>
    <row r="4" spans="1:11" ht="30">
      <c r="A4" s="63" t="s">
        <v>117</v>
      </c>
      <c r="B4" s="63"/>
      <c r="C4" s="63"/>
      <c r="D4" s="63"/>
      <c r="E4" s="63"/>
      <c r="F4" s="63"/>
      <c r="G4" s="63"/>
      <c r="H4" s="63"/>
      <c r="I4" s="63"/>
      <c r="J4" s="20"/>
      <c r="K4" s="8"/>
    </row>
    <row r="5" spans="1:11" ht="23.25">
      <c r="A5" s="4"/>
      <c r="B5" s="4"/>
      <c r="C5" s="4"/>
      <c r="D5" s="4"/>
      <c r="E5" s="4"/>
      <c r="F5" s="4"/>
      <c r="G5" s="4"/>
      <c r="H5" s="4"/>
      <c r="I5" s="4"/>
      <c r="J5" s="4"/>
      <c r="K5" s="8"/>
    </row>
    <row r="6" spans="1:11" ht="18">
      <c r="A6" s="64" t="s">
        <v>43</v>
      </c>
      <c r="B6" s="64"/>
      <c r="C6" s="64"/>
      <c r="D6" s="8"/>
      <c r="E6" s="8"/>
      <c r="F6" s="8"/>
      <c r="G6" s="8"/>
      <c r="H6" s="8"/>
      <c r="I6" s="8"/>
      <c r="J6" s="8"/>
      <c r="K6" s="8"/>
    </row>
    <row r="7" spans="1:11" ht="18">
      <c r="A7" s="65" t="s">
        <v>78</v>
      </c>
      <c r="B7" s="66"/>
      <c r="C7" s="66"/>
      <c r="D7" s="8"/>
      <c r="E7" s="8"/>
      <c r="F7" s="8"/>
      <c r="G7" s="8"/>
      <c r="H7" s="8"/>
      <c r="I7" s="8"/>
      <c r="J7" s="8"/>
      <c r="K7" s="8"/>
    </row>
    <row r="8" spans="1:11" ht="18.75" thickBot="1">
      <c r="A8" s="67" t="s">
        <v>79</v>
      </c>
      <c r="B8" s="67"/>
      <c r="C8" s="67"/>
      <c r="D8" s="8"/>
      <c r="E8" s="8"/>
      <c r="F8" s="8"/>
      <c r="G8" s="8"/>
      <c r="H8" s="8"/>
      <c r="I8" s="8"/>
      <c r="J8" s="8"/>
      <c r="K8" s="8"/>
    </row>
    <row r="9" spans="1:1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8">
      <c r="A10" s="56" t="s">
        <v>44</v>
      </c>
      <c r="B10" s="56"/>
      <c r="C10" s="56"/>
      <c r="D10" s="56"/>
      <c r="E10" s="8"/>
      <c r="F10" s="8"/>
      <c r="G10" s="8"/>
      <c r="H10" s="8"/>
      <c r="I10" s="8"/>
      <c r="J10" s="8"/>
      <c r="K10" s="8"/>
    </row>
    <row r="11" spans="1:11" ht="18">
      <c r="A11" s="52" t="s">
        <v>131</v>
      </c>
      <c r="B11" s="52"/>
      <c r="C11" s="52"/>
      <c r="D11" s="52"/>
      <c r="E11" s="8"/>
      <c r="F11" s="8"/>
      <c r="G11" s="8"/>
      <c r="H11" s="8"/>
      <c r="I11" s="8"/>
      <c r="J11" s="18"/>
      <c r="K11" s="8"/>
    </row>
    <row r="12" spans="1:11" ht="54">
      <c r="A12" s="32" t="s">
        <v>122</v>
      </c>
      <c r="B12" s="32" t="s">
        <v>120</v>
      </c>
      <c r="C12" s="32" t="s">
        <v>128</v>
      </c>
      <c r="D12" s="32" t="s">
        <v>123</v>
      </c>
      <c r="E12" s="8"/>
      <c r="F12" s="53" t="s">
        <v>2</v>
      </c>
      <c r="G12" s="22"/>
      <c r="H12" s="8"/>
      <c r="I12" s="8"/>
      <c r="J12" s="8"/>
      <c r="K12" s="8"/>
    </row>
    <row r="13" spans="1:11" ht="18" customHeight="1">
      <c r="A13" s="37" t="s">
        <v>85</v>
      </c>
      <c r="B13" s="41" t="s">
        <v>86</v>
      </c>
      <c r="C13" s="50"/>
      <c r="D13" s="38" t="str">
        <f>IF(C13&gt;0,C13*(VLOOKUP(A13,'Planilha Auxiliar'!$A:$C,3,FALSE))/1000,"")</f>
        <v/>
      </c>
      <c r="E13" s="8"/>
      <c r="F13" s="53"/>
      <c r="G13" s="22"/>
      <c r="H13" s="8"/>
      <c r="I13" s="8"/>
      <c r="J13" s="8"/>
      <c r="K13" s="8"/>
    </row>
    <row r="14" spans="1:11" ht="18" customHeight="1">
      <c r="A14" s="37" t="s">
        <v>87</v>
      </c>
      <c r="B14" s="41" t="s">
        <v>88</v>
      </c>
      <c r="C14" s="50"/>
      <c r="D14" s="38" t="str">
        <f>IF(C14&gt;0,C14*(VLOOKUP(A14,'Planilha Auxiliar'!$A:$C,3,FALSE))/1000,"")</f>
        <v/>
      </c>
      <c r="E14" s="8"/>
      <c r="F14" s="59">
        <v>12</v>
      </c>
      <c r="G14" s="6"/>
      <c r="H14" s="57"/>
      <c r="I14" s="57"/>
      <c r="J14" s="18"/>
      <c r="K14" s="43"/>
    </row>
    <row r="15" spans="1:11" ht="18" customHeight="1">
      <c r="A15" s="37" t="s">
        <v>89</v>
      </c>
      <c r="B15" s="41" t="s">
        <v>90</v>
      </c>
      <c r="C15" s="50"/>
      <c r="D15" s="38" t="str">
        <f>IF(C15&gt;0,C15*(VLOOKUP(A15,'Planilha Auxiliar'!$A:$C,3,FALSE))/1000,"")</f>
        <v/>
      </c>
      <c r="E15" s="8"/>
      <c r="F15" s="59"/>
      <c r="G15" s="8"/>
      <c r="H15" s="57"/>
      <c r="I15" s="57"/>
      <c r="J15" s="18"/>
      <c r="K15" s="43"/>
    </row>
    <row r="16" spans="1:11" ht="18" customHeight="1">
      <c r="A16" s="37" t="s">
        <v>91</v>
      </c>
      <c r="B16" s="41" t="s">
        <v>92</v>
      </c>
      <c r="C16" s="50"/>
      <c r="D16" s="38" t="str">
        <f>IF(C16&gt;0,C16*(VLOOKUP(A16,'Planilha Auxiliar'!$A:$C,3,FALSE))/1000,"")</f>
        <v/>
      </c>
      <c r="E16" s="8"/>
      <c r="F16" s="58" t="s">
        <v>132</v>
      </c>
      <c r="G16" s="34"/>
      <c r="H16" s="8"/>
      <c r="I16" s="8"/>
      <c r="J16" s="8"/>
      <c r="K16" s="8"/>
    </row>
    <row r="17" spans="1:14" ht="18" customHeight="1">
      <c r="A17" s="37" t="s">
        <v>93</v>
      </c>
      <c r="B17" s="41" t="s">
        <v>94</v>
      </c>
      <c r="C17" s="50"/>
      <c r="D17" s="38" t="str">
        <f>IF(C17&gt;0,C17*(VLOOKUP(A17,'Planilha Auxiliar'!$A:$C,3,FALSE))/1000,"")</f>
        <v/>
      </c>
      <c r="E17" s="8"/>
      <c r="F17" s="58"/>
      <c r="G17" s="34"/>
      <c r="H17" s="8"/>
      <c r="I17" s="8"/>
      <c r="J17" s="43"/>
      <c r="K17" s="8"/>
    </row>
    <row r="18" spans="1:14" ht="18" customHeight="1">
      <c r="A18" s="37" t="s">
        <v>95</v>
      </c>
      <c r="B18" s="41" t="s">
        <v>96</v>
      </c>
      <c r="C18" s="50"/>
      <c r="D18" s="38" t="str">
        <f>IF(C18&gt;0,C18*(VLOOKUP(A18,'Planilha Auxiliar'!$A:$C,3,FALSE))/1000,"")</f>
        <v/>
      </c>
      <c r="E18" s="8"/>
      <c r="F18" s="58"/>
      <c r="G18" s="34"/>
      <c r="H18" s="61" t="str">
        <f>IF(A8="Superficial",IF(F19&lt;=34.56,"USO INSIGNIFICANTE","OUTORGA DE DIREITO DE USO"),IF(A8="Subterrânea",IF(F19&lt;=5,"USO INSIGNIFICANTE","OUTORGA DE DIREITO DE USO"),""))</f>
        <v>USO INSIGNIFICANTE</v>
      </c>
      <c r="I18" s="61"/>
      <c r="J18" s="61"/>
      <c r="K18" s="8"/>
    </row>
    <row r="19" spans="1:14" ht="18" customHeight="1">
      <c r="A19" s="37" t="s">
        <v>97</v>
      </c>
      <c r="B19" s="41" t="s">
        <v>98</v>
      </c>
      <c r="C19" s="50"/>
      <c r="D19" s="38" t="str">
        <f>IF(C19&gt;0,C19*(VLOOKUP(A19,'Planilha Auxiliar'!$A:$C,3,FALSE))/1000,"")</f>
        <v/>
      </c>
      <c r="E19" s="8"/>
      <c r="F19" s="15">
        <f>SUM(D13:D31)/F14</f>
        <v>0</v>
      </c>
      <c r="G19" s="15"/>
      <c r="H19" s="8"/>
      <c r="I19" s="43"/>
      <c r="J19" s="43"/>
      <c r="K19" s="8"/>
    </row>
    <row r="20" spans="1:14" ht="30.75" customHeight="1">
      <c r="A20" s="37" t="s">
        <v>99</v>
      </c>
      <c r="B20" s="41" t="s">
        <v>100</v>
      </c>
      <c r="C20" s="50"/>
      <c r="D20" s="38" t="str">
        <f>IF(C20&gt;0,C20*(VLOOKUP(A20,'Planilha Auxiliar'!$A:$C,3,FALSE))/1000,"")</f>
        <v/>
      </c>
      <c r="E20" s="8"/>
      <c r="F20" s="56" t="s">
        <v>0</v>
      </c>
      <c r="G20" s="35"/>
      <c r="H20" s="8"/>
      <c r="I20" s="8"/>
      <c r="J20" s="8"/>
      <c r="K20" s="8"/>
    </row>
    <row r="21" spans="1:14" ht="18" customHeight="1">
      <c r="A21" s="37" t="s">
        <v>101</v>
      </c>
      <c r="B21" s="41" t="s">
        <v>102</v>
      </c>
      <c r="C21" s="50"/>
      <c r="D21" s="38" t="str">
        <f>IF(C21&gt;0,C21*(VLOOKUP(A21,'Planilha Auxiliar'!$A:$C,3,FALSE))/1000,"")</f>
        <v/>
      </c>
      <c r="E21" s="8"/>
      <c r="F21" s="56"/>
      <c r="G21" s="35"/>
      <c r="H21" s="8"/>
      <c r="I21" s="8"/>
      <c r="J21" s="8"/>
      <c r="K21" s="8"/>
      <c r="M21" s="46"/>
      <c r="N21" s="46"/>
    </row>
    <row r="22" spans="1:14" ht="23.25" customHeight="1">
      <c r="A22" s="37" t="s">
        <v>103</v>
      </c>
      <c r="B22" s="41" t="s">
        <v>96</v>
      </c>
      <c r="C22" s="50"/>
      <c r="D22" s="38" t="str">
        <f>IF(C22&gt;0,C22*(VLOOKUP(A22,'Planilha Auxiliar'!$A:$C,3,FALSE))/1000,"")</f>
        <v/>
      </c>
      <c r="E22" s="8"/>
      <c r="F22" s="60">
        <f>ROUNDUP(F19*F14*30,0)</f>
        <v>0</v>
      </c>
      <c r="G22" s="23"/>
      <c r="H22" s="8"/>
      <c r="I22" s="8"/>
      <c r="J22" s="8"/>
      <c r="K22" s="8"/>
      <c r="M22" s="46"/>
      <c r="N22" s="46"/>
    </row>
    <row r="23" spans="1:14" ht="18" customHeight="1">
      <c r="A23" s="37" t="s">
        <v>104</v>
      </c>
      <c r="B23" s="41" t="s">
        <v>105</v>
      </c>
      <c r="C23" s="50"/>
      <c r="D23" s="38" t="str">
        <f>IF(C23&gt;0,C23*(VLOOKUP(A23,'Planilha Auxiliar'!$A:$C,3,FALSE))/1000,"")</f>
        <v/>
      </c>
      <c r="E23" s="8"/>
      <c r="F23" s="60"/>
      <c r="G23" s="23"/>
      <c r="H23" s="8"/>
      <c r="I23" s="8"/>
      <c r="J23" s="8"/>
      <c r="K23" s="8"/>
      <c r="M23" s="46"/>
      <c r="N23" s="46"/>
    </row>
    <row r="24" spans="1:14" ht="18" customHeight="1">
      <c r="A24" s="37" t="s">
        <v>106</v>
      </c>
      <c r="B24" s="41" t="s">
        <v>90</v>
      </c>
      <c r="C24" s="50"/>
      <c r="D24" s="38" t="str">
        <f>IF(C24&gt;0,C24*(VLOOKUP(A24,'Planilha Auxiliar'!$A:$C,3,FALSE))/1000,"")</f>
        <v/>
      </c>
      <c r="E24" s="8"/>
      <c r="F24" s="60"/>
      <c r="G24" s="23"/>
      <c r="H24" s="8"/>
      <c r="I24" s="8"/>
      <c r="J24" s="8"/>
      <c r="K24" s="8"/>
    </row>
    <row r="25" spans="1:14" ht="18" customHeight="1">
      <c r="A25" s="37" t="s">
        <v>107</v>
      </c>
      <c r="B25" s="41" t="s">
        <v>88</v>
      </c>
      <c r="C25" s="50"/>
      <c r="D25" s="38" t="str">
        <f>IF(C25&gt;0,C25*(VLOOKUP(A25,'Planilha Auxiliar'!$A:$C,3,FALSE))/1000,"")</f>
        <v/>
      </c>
      <c r="E25" s="8"/>
      <c r="F25" s="60"/>
      <c r="G25" s="16"/>
      <c r="H25" s="8"/>
      <c r="I25" s="8"/>
      <c r="J25" s="8"/>
      <c r="K25" s="8"/>
    </row>
    <row r="26" spans="1:14" ht="18" customHeight="1">
      <c r="A26" s="37" t="s">
        <v>108</v>
      </c>
      <c r="B26" s="41" t="s">
        <v>88</v>
      </c>
      <c r="C26" s="50"/>
      <c r="D26" s="38" t="str">
        <f>IF(C26&gt;0,C26*(VLOOKUP(A26,'Planilha Auxiliar'!$A:$C,3,FALSE))/1000,"")</f>
        <v/>
      </c>
      <c r="E26" s="8"/>
      <c r="F26" s="16" t="s">
        <v>80</v>
      </c>
      <c r="G26" s="8"/>
      <c r="H26" s="8"/>
      <c r="I26" s="8"/>
      <c r="J26" s="8"/>
      <c r="K26" s="8"/>
    </row>
    <row r="27" spans="1:14" ht="18" customHeight="1">
      <c r="A27" s="37" t="s">
        <v>109</v>
      </c>
      <c r="B27" s="41" t="s">
        <v>98</v>
      </c>
      <c r="C27" s="50"/>
      <c r="D27" s="38" t="str">
        <f>IF(C27&gt;0,C27*(VLOOKUP(A27,'Planilha Auxiliar'!$A:$C,3,FALSE))/1000,"")</f>
        <v/>
      </c>
      <c r="E27" s="8"/>
      <c r="F27" s="8"/>
      <c r="G27" s="8"/>
      <c r="H27" s="8"/>
      <c r="I27" s="8"/>
      <c r="J27" s="8"/>
      <c r="K27" s="8"/>
    </row>
    <row r="28" spans="1:14" ht="18" customHeight="1">
      <c r="A28" s="37" t="s">
        <v>110</v>
      </c>
      <c r="B28" s="41" t="s">
        <v>111</v>
      </c>
      <c r="C28" s="50"/>
      <c r="D28" s="38" t="str">
        <f>IF(C28&gt;0,C28*(VLOOKUP(A28,'Planilha Auxiliar'!$A:$C,3,FALSE))/1000,"")</f>
        <v/>
      </c>
      <c r="E28" s="8"/>
      <c r="F28" s="8"/>
      <c r="G28" s="8"/>
      <c r="H28" s="8"/>
      <c r="I28" s="8"/>
      <c r="J28" s="8"/>
      <c r="K28" s="8"/>
    </row>
    <row r="29" spans="1:14" ht="18" customHeight="1">
      <c r="A29" s="37" t="s">
        <v>112</v>
      </c>
      <c r="B29" s="41" t="s">
        <v>92</v>
      </c>
      <c r="C29" s="50"/>
      <c r="D29" s="38" t="str">
        <f>IF(C29&gt;0,C29*(VLOOKUP(A29,'Planilha Auxiliar'!$A:$C,3,FALSE))/1000,"")</f>
        <v/>
      </c>
      <c r="E29" s="8"/>
      <c r="F29" s="8"/>
      <c r="G29" s="8"/>
      <c r="H29" s="8"/>
      <c r="I29" s="8"/>
      <c r="J29" s="8"/>
      <c r="K29" s="8"/>
    </row>
    <row r="30" spans="1:14" ht="18" customHeight="1">
      <c r="A30" s="37" t="s">
        <v>113</v>
      </c>
      <c r="B30" s="41" t="s">
        <v>114</v>
      </c>
      <c r="C30" s="50"/>
      <c r="D30" s="38" t="str">
        <f>IF(C30&gt;0,C30*(VLOOKUP(A30,'Planilha Auxiliar'!$A:$C,3,FALSE))/1000,"")</f>
        <v/>
      </c>
      <c r="E30" s="8"/>
      <c r="F30" s="8"/>
      <c r="G30" s="8"/>
      <c r="H30" s="8"/>
      <c r="I30" s="8"/>
      <c r="J30" s="8"/>
      <c r="K30" s="8"/>
    </row>
    <row r="31" spans="1:14" ht="23.25" customHeight="1" thickBot="1">
      <c r="A31" s="39" t="s">
        <v>115</v>
      </c>
      <c r="B31" s="42" t="s">
        <v>100</v>
      </c>
      <c r="C31" s="51"/>
      <c r="D31" s="40" t="str">
        <f>IF(C31&gt;0,C31*(VLOOKUP(A31,'Planilha Auxiliar'!$A:$C,3,FALSE))/1000,"")</f>
        <v/>
      </c>
      <c r="E31" s="8"/>
      <c r="F31" s="8"/>
      <c r="G31" s="8"/>
      <c r="H31" s="8"/>
      <c r="I31" s="8"/>
      <c r="J31" s="8"/>
      <c r="K31" s="8"/>
    </row>
    <row r="32" spans="1:1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20.25" customHeight="1">
      <c r="A34" s="56" t="s">
        <v>45</v>
      </c>
      <c r="B34" s="56"/>
      <c r="C34" s="56"/>
      <c r="D34" s="56"/>
      <c r="E34" s="56"/>
      <c r="F34" s="56"/>
      <c r="G34" s="8"/>
      <c r="H34" s="54" t="s">
        <v>81</v>
      </c>
      <c r="I34" s="54"/>
      <c r="J34" s="54"/>
      <c r="K34" s="8"/>
    </row>
    <row r="35" spans="1:11" ht="18">
      <c r="A35" s="55" t="s">
        <v>3</v>
      </c>
      <c r="B35" s="55"/>
      <c r="C35" s="55"/>
      <c r="D35" s="55"/>
      <c r="E35" s="55"/>
      <c r="F35" s="55"/>
      <c r="G35" s="44"/>
      <c r="H35" s="54"/>
      <c r="I35" s="54"/>
      <c r="J35" s="54"/>
      <c r="K35" s="8"/>
    </row>
    <row r="36" spans="1:11" ht="73.5">
      <c r="A36" s="2" t="s">
        <v>129</v>
      </c>
      <c r="B36" s="21" t="s">
        <v>130</v>
      </c>
      <c r="C36" s="21" t="s">
        <v>133</v>
      </c>
      <c r="D36" s="21" t="s">
        <v>127</v>
      </c>
      <c r="E36" s="21" t="s">
        <v>121</v>
      </c>
      <c r="F36" s="21" t="s">
        <v>126</v>
      </c>
      <c r="G36" s="45"/>
      <c r="H36" s="49" t="str">
        <f>IF(AND(A37="Sim",D37&lt;&gt;"-"),IF(B37="Sim",(1-F37/100)*D37,D37),"-")</f>
        <v>-</v>
      </c>
      <c r="I36" s="17" t="s">
        <v>82</v>
      </c>
      <c r="J36" s="8"/>
      <c r="K36" s="8"/>
    </row>
    <row r="37" spans="1:11" ht="36.75" thickBot="1">
      <c r="A37" s="33" t="s">
        <v>134</v>
      </c>
      <c r="B37" s="33" t="s">
        <v>134</v>
      </c>
      <c r="C37" s="47">
        <f>IF(A37="Sim",F19*0.8,"-")</f>
        <v>0</v>
      </c>
      <c r="D37" s="48" t="str">
        <f>IF(AND(C37&lt;&gt;0,A37="Sim"),((SUM(C13:C31)*'Planilha Auxiliar'!A27)/(SUM('Calcule seu Uso'!D13:D31)*1000)),"-")</f>
        <v>-</v>
      </c>
      <c r="E37" s="33" t="s">
        <v>18</v>
      </c>
      <c r="F37" s="3">
        <f>IF(B37="Sim",VLOOKUP(E37,'Planilha Auxiliar'!G3:O35,6,FALSE),"-")</f>
        <v>80</v>
      </c>
      <c r="G37" s="36"/>
      <c r="H37" s="8"/>
      <c r="I37" s="8"/>
      <c r="J37" s="8"/>
      <c r="K37" s="8"/>
    </row>
    <row r="38" spans="1:11" ht="18">
      <c r="A38" s="8"/>
      <c r="B38" s="8"/>
      <c r="C38" s="8"/>
      <c r="D38" s="8"/>
      <c r="E38" s="8"/>
      <c r="F38" s="8"/>
      <c r="G38" s="8"/>
      <c r="H38" s="1"/>
      <c r="I38" s="1"/>
      <c r="J38" s="1"/>
      <c r="K38" s="8"/>
    </row>
    <row r="39" spans="1:11" ht="18">
      <c r="A39" s="8"/>
      <c r="B39" s="8"/>
      <c r="C39" s="8"/>
      <c r="D39" s="8"/>
      <c r="E39" s="8"/>
      <c r="F39" s="8"/>
      <c r="G39" s="8"/>
      <c r="H39" s="1"/>
      <c r="I39" s="1"/>
      <c r="J39" s="1"/>
      <c r="K39" s="8"/>
    </row>
    <row r="40" spans="1:1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</sheetData>
  <sheetProtection algorithmName="SHA-512" hashValue="hHM6D58A/6pyV5PkXr6ZOXj84VPNZZc34JOZkG8h4BO3I+5i5bfyjT4LrvkeE9C7KDpW+E7gbwWjUqLyv4Avyg==" saltValue="3H3vG+wJ7rond+K9u4tSlQ==" spinCount="100000" sheet="1" objects="1" scenarios="1" selectLockedCells="1"/>
  <mergeCells count="17">
    <mergeCell ref="A10:D10"/>
    <mergeCell ref="A2:I3"/>
    <mergeCell ref="A4:I4"/>
    <mergeCell ref="A6:C6"/>
    <mergeCell ref="A7:C7"/>
    <mergeCell ref="A8:C8"/>
    <mergeCell ref="A11:D11"/>
    <mergeCell ref="F12:F13"/>
    <mergeCell ref="H34:J35"/>
    <mergeCell ref="A35:F35"/>
    <mergeCell ref="A34:F34"/>
    <mergeCell ref="F20:F21"/>
    <mergeCell ref="H14:I15"/>
    <mergeCell ref="F16:F18"/>
    <mergeCell ref="F14:F15"/>
    <mergeCell ref="F22:F25"/>
    <mergeCell ref="H18:J18"/>
  </mergeCells>
  <conditionalFormatting sqref="H14">
    <cfRule type="cellIs" dxfId="3" priority="5" operator="equal">
      <formula>"Outorga de Direito de Uso"</formula>
    </cfRule>
    <cfRule type="cellIs" dxfId="2" priority="6" operator="equal">
      <formula>"Uso Insignificante"</formula>
    </cfRule>
  </conditionalFormatting>
  <conditionalFormatting sqref="H18">
    <cfRule type="cellIs" dxfId="1" priority="1" operator="equal">
      <formula>"Outorga de Direito de Uso"</formula>
    </cfRule>
    <cfRule type="cellIs" dxfId="0" priority="2" operator="equal">
      <formula>"Uso Insignificante"</formula>
    </cfRule>
  </conditionalFormatting>
  <dataValidations count="3">
    <dataValidation type="list" allowBlank="1" showInputMessage="1" showErrorMessage="1" prompt="Selecione o tipo de captação_x000a_" sqref="A8:C8" xr:uid="{DCD9B967-9428-4114-883D-5D91AC388279}">
      <formula1>"Superficial,Subterrânea"</formula1>
    </dataValidation>
    <dataValidation type="list" allowBlank="1" showInputMessage="1" showErrorMessage="1" prompt="Caso haja lançamento de efluentes, indique se há ou não tratamento" sqref="B37" xr:uid="{A4D7371D-F0FF-4839-B48C-02B15E85CF33}">
      <formula1>"Sim,Não"</formula1>
    </dataValidation>
    <dataValidation type="list" allowBlank="1" showInputMessage="1" showErrorMessage="1" prompt="Selecione &quot;Sim&quot; caso o empreendimento lance efluentes_x000a_" sqref="A37" xr:uid="{9F917721-0769-413F-9E07-99BD1595CB22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ione um tipo de tratamento_x000a_" xr:uid="{BC8FDDBB-C9F7-4AD4-AC1D-0331206A8148}">
          <x14:formula1>
            <xm:f>'Planilha Auxiliar'!$G$3:$G$35</xm:f>
          </x14:formula1>
          <xm:sqref>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EB097-A335-4120-A1E1-DB83E2653780}">
  <dimension ref="A1:P37"/>
  <sheetViews>
    <sheetView topLeftCell="J1" workbookViewId="0">
      <selection activeCell="O4" sqref="O4"/>
    </sheetView>
  </sheetViews>
  <sheetFormatPr defaultColWidth="9.140625" defaultRowHeight="15"/>
  <cols>
    <col min="1" max="1" width="36.7109375" style="9" customWidth="1"/>
    <col min="2" max="3" width="22.42578125" style="9" customWidth="1"/>
    <col min="4" max="4" width="11.7109375" style="9" customWidth="1"/>
    <col min="5" max="6" width="9.140625" style="8"/>
    <col min="7" max="9" width="48.28515625" style="10" customWidth="1"/>
    <col min="10" max="15" width="9.140625" style="11"/>
    <col min="16" max="16384" width="9.140625" style="8"/>
  </cols>
  <sheetData>
    <row r="1" spans="1:16" ht="24">
      <c r="A1" s="29" t="s">
        <v>83</v>
      </c>
      <c r="B1" s="29" t="s">
        <v>84</v>
      </c>
      <c r="C1" s="29" t="s">
        <v>116</v>
      </c>
      <c r="D1" s="25"/>
      <c r="E1" s="25"/>
      <c r="G1" s="68" t="s">
        <v>4</v>
      </c>
      <c r="H1" s="68"/>
      <c r="I1" s="7"/>
      <c r="J1" s="7" t="s">
        <v>5</v>
      </c>
      <c r="K1" s="7" t="s">
        <v>6</v>
      </c>
      <c r="L1" s="7" t="s">
        <v>7</v>
      </c>
      <c r="M1" s="7" t="s">
        <v>5</v>
      </c>
      <c r="N1" s="7" t="s">
        <v>6</v>
      </c>
      <c r="O1" s="7" t="s">
        <v>7</v>
      </c>
      <c r="P1" s="5"/>
    </row>
    <row r="2" spans="1:16">
      <c r="A2" s="28" t="s">
        <v>118</v>
      </c>
      <c r="B2" s="27" t="s">
        <v>119</v>
      </c>
      <c r="C2" s="27" t="s">
        <v>119</v>
      </c>
      <c r="E2" s="26"/>
      <c r="G2" s="7"/>
      <c r="H2" s="7"/>
      <c r="I2" s="7"/>
      <c r="J2" s="68" t="s">
        <v>8</v>
      </c>
      <c r="K2" s="68"/>
      <c r="L2" s="68"/>
      <c r="M2" s="68" t="s">
        <v>9</v>
      </c>
      <c r="N2" s="68"/>
      <c r="O2" s="68"/>
      <c r="P2" s="5"/>
    </row>
    <row r="3" spans="1:16">
      <c r="A3" s="28" t="s">
        <v>85</v>
      </c>
      <c r="B3" s="27" t="s">
        <v>86</v>
      </c>
      <c r="C3" s="27">
        <v>12</v>
      </c>
      <c r="E3" s="26"/>
      <c r="G3" s="10" t="s">
        <v>10</v>
      </c>
      <c r="H3" s="10" t="s">
        <v>46</v>
      </c>
      <c r="I3" s="10" t="str">
        <f>H3&amp;"_fosforo"</f>
        <v>Semtratamento_fosforo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</row>
    <row r="4" spans="1:16">
      <c r="A4" s="28" t="s">
        <v>87</v>
      </c>
      <c r="B4" s="27" t="s">
        <v>88</v>
      </c>
      <c r="C4" s="27">
        <v>80</v>
      </c>
      <c r="E4" s="26"/>
      <c r="G4" s="10" t="s">
        <v>11</v>
      </c>
      <c r="H4" s="10" t="s">
        <v>11</v>
      </c>
      <c r="I4" s="10" t="str">
        <f t="shared" ref="I4:I35" si="0">H4&amp;"_fosforo"</f>
        <v>Biodisco_fosforo</v>
      </c>
      <c r="J4" s="11">
        <v>80</v>
      </c>
      <c r="K4" s="11">
        <v>95</v>
      </c>
      <c r="L4" s="11">
        <v>87.5</v>
      </c>
      <c r="M4" s="11">
        <v>0</v>
      </c>
      <c r="N4" s="11">
        <v>35</v>
      </c>
      <c r="O4" s="11">
        <v>17.5</v>
      </c>
    </row>
    <row r="5" spans="1:16">
      <c r="A5" s="28" t="s">
        <v>89</v>
      </c>
      <c r="B5" s="27" t="s">
        <v>90</v>
      </c>
      <c r="C5" s="27">
        <v>380</v>
      </c>
      <c r="E5" s="9"/>
      <c r="G5" s="10" t="s">
        <v>12</v>
      </c>
      <c r="H5" s="10" t="s">
        <v>47</v>
      </c>
      <c r="I5" s="10" t="str">
        <f t="shared" si="0"/>
        <v>Filtroaeradosubmerso_fosforo</v>
      </c>
      <c r="J5" s="11">
        <v>80</v>
      </c>
      <c r="K5" s="11">
        <v>95</v>
      </c>
      <c r="L5" s="11">
        <v>87.5</v>
      </c>
      <c r="M5" s="11">
        <v>0</v>
      </c>
      <c r="N5" s="11">
        <v>35</v>
      </c>
      <c r="O5" s="11">
        <v>17.5</v>
      </c>
    </row>
    <row r="6" spans="1:16">
      <c r="A6" s="28" t="s">
        <v>91</v>
      </c>
      <c r="B6" s="27" t="s">
        <v>92</v>
      </c>
      <c r="C6" s="27">
        <v>19</v>
      </c>
      <c r="G6" s="10" t="s">
        <v>13</v>
      </c>
      <c r="H6" s="10" t="s">
        <v>48</v>
      </c>
      <c r="I6" s="10" t="str">
        <f t="shared" si="0"/>
        <v>Filtrobiológicopercolador_fosforo</v>
      </c>
      <c r="J6" s="11">
        <v>80</v>
      </c>
      <c r="K6" s="11">
        <v>95</v>
      </c>
      <c r="L6" s="11">
        <v>87.5</v>
      </c>
      <c r="M6" s="11">
        <v>0</v>
      </c>
      <c r="N6" s="11">
        <v>35</v>
      </c>
      <c r="O6" s="11">
        <v>17.5</v>
      </c>
    </row>
    <row r="7" spans="1:16">
      <c r="A7" s="28" t="s">
        <v>93</v>
      </c>
      <c r="B7" s="27" t="s">
        <v>94</v>
      </c>
      <c r="C7" s="27">
        <v>34</v>
      </c>
      <c r="G7" s="10" t="s">
        <v>14</v>
      </c>
      <c r="H7" s="10" t="s">
        <v>54</v>
      </c>
      <c r="I7" s="10" t="str">
        <f t="shared" si="0"/>
        <v>Filtrooubiodiscoescoamentosuperficial_fosforo</v>
      </c>
      <c r="J7" s="11">
        <v>80</v>
      </c>
      <c r="K7" s="11">
        <v>95</v>
      </c>
      <c r="L7" s="11">
        <v>87.5</v>
      </c>
      <c r="M7" s="11">
        <v>0</v>
      </c>
      <c r="N7" s="11">
        <v>35</v>
      </c>
      <c r="O7" s="11">
        <v>17.5</v>
      </c>
    </row>
    <row r="8" spans="1:16">
      <c r="A8" s="28" t="s">
        <v>95</v>
      </c>
      <c r="B8" s="27" t="s">
        <v>96</v>
      </c>
      <c r="C8" s="27">
        <v>80</v>
      </c>
      <c r="G8" s="10" t="s">
        <v>15</v>
      </c>
      <c r="H8" s="10" t="s">
        <v>55</v>
      </c>
      <c r="I8" s="10" t="str">
        <f t="shared" si="0"/>
        <v>Filtrooubiodiscofísicoquímico_fosforo</v>
      </c>
      <c r="J8" s="11">
        <v>80</v>
      </c>
      <c r="K8" s="11">
        <v>95</v>
      </c>
      <c r="L8" s="11">
        <v>87.5</v>
      </c>
      <c r="M8" s="11">
        <v>0</v>
      </c>
      <c r="N8" s="11">
        <v>35</v>
      </c>
      <c r="O8" s="11">
        <v>17.5</v>
      </c>
    </row>
    <row r="9" spans="1:16">
      <c r="A9" s="28" t="s">
        <v>97</v>
      </c>
      <c r="B9" s="27" t="s">
        <v>98</v>
      </c>
      <c r="C9" s="27">
        <v>2</v>
      </c>
      <c r="G9" s="10" t="s">
        <v>16</v>
      </c>
      <c r="H9" s="10" t="s">
        <v>56</v>
      </c>
      <c r="I9" s="10" t="str">
        <f t="shared" si="0"/>
        <v>Filtrooubiodiscoremoçãobiológicadenutrientes_fosforo</v>
      </c>
      <c r="J9" s="11">
        <v>80</v>
      </c>
      <c r="K9" s="11">
        <v>95</v>
      </c>
      <c r="L9" s="11">
        <v>87.5</v>
      </c>
      <c r="M9" s="11">
        <v>75</v>
      </c>
      <c r="N9" s="11">
        <v>90</v>
      </c>
      <c r="O9" s="11">
        <v>82.5</v>
      </c>
    </row>
    <row r="10" spans="1:16" ht="24.75">
      <c r="A10" s="28" t="s">
        <v>99</v>
      </c>
      <c r="B10" s="27" t="s">
        <v>100</v>
      </c>
      <c r="C10" s="27">
        <v>200</v>
      </c>
      <c r="G10" s="10" t="s">
        <v>17</v>
      </c>
      <c r="H10" s="10" t="s">
        <v>57</v>
      </c>
      <c r="I10" s="10" t="str">
        <f t="shared" si="0"/>
        <v>Filtrooubiodiscowetlands_fosforo</v>
      </c>
      <c r="J10" s="11">
        <v>80</v>
      </c>
      <c r="K10" s="11">
        <v>95</v>
      </c>
      <c r="L10" s="11">
        <v>87.5</v>
      </c>
      <c r="M10" s="11">
        <v>0</v>
      </c>
      <c r="N10" s="11">
        <v>35</v>
      </c>
      <c r="O10" s="11">
        <v>17.5</v>
      </c>
    </row>
    <row r="11" spans="1:16">
      <c r="A11" s="28" t="s">
        <v>101</v>
      </c>
      <c r="B11" s="27" t="s">
        <v>102</v>
      </c>
      <c r="C11" s="27">
        <v>100</v>
      </c>
      <c r="G11" s="10" t="s">
        <v>18</v>
      </c>
      <c r="H11" s="10" t="s">
        <v>49</v>
      </c>
      <c r="I11" s="10" t="str">
        <f t="shared" si="0"/>
        <v>Lagoaaeradafacultativa_fosforo</v>
      </c>
      <c r="J11" s="11">
        <v>75</v>
      </c>
      <c r="K11" s="11">
        <v>85</v>
      </c>
      <c r="L11" s="11">
        <v>80</v>
      </c>
      <c r="M11" s="11">
        <v>0</v>
      </c>
      <c r="N11" s="11">
        <v>35</v>
      </c>
      <c r="O11" s="11">
        <v>17.5</v>
      </c>
    </row>
    <row r="12" spans="1:16" ht="24.75">
      <c r="A12" s="28" t="s">
        <v>103</v>
      </c>
      <c r="B12" s="27" t="s">
        <v>96</v>
      </c>
      <c r="C12" s="27">
        <v>60</v>
      </c>
      <c r="G12" s="10" t="s">
        <v>19</v>
      </c>
      <c r="H12" s="10" t="s">
        <v>58</v>
      </c>
      <c r="I12" s="10" t="str">
        <f t="shared" si="0"/>
        <v>Lagoaanaeróbialagoafacultativa_fosforo</v>
      </c>
      <c r="J12" s="11">
        <v>75</v>
      </c>
      <c r="K12" s="11">
        <v>85</v>
      </c>
      <c r="L12" s="11">
        <v>80</v>
      </c>
      <c r="M12" s="11">
        <v>0</v>
      </c>
      <c r="N12" s="11">
        <v>35</v>
      </c>
      <c r="O12" s="11">
        <v>17.5</v>
      </c>
    </row>
    <row r="13" spans="1:16" ht="24.75">
      <c r="A13" s="28" t="s">
        <v>104</v>
      </c>
      <c r="B13" s="27" t="s">
        <v>105</v>
      </c>
      <c r="C13" s="27">
        <v>5</v>
      </c>
      <c r="G13" s="10" t="s">
        <v>20</v>
      </c>
      <c r="H13" s="10" t="s">
        <v>59</v>
      </c>
      <c r="I13" s="10" t="str">
        <f t="shared" si="0"/>
        <v>Lagoaanaeróbialagoafacultativalagoadematuração_fosforo</v>
      </c>
      <c r="J13" s="11">
        <v>80</v>
      </c>
      <c r="K13" s="11">
        <v>85</v>
      </c>
      <c r="L13" s="11">
        <v>82.5</v>
      </c>
      <c r="M13" s="11">
        <v>0</v>
      </c>
      <c r="N13" s="11">
        <v>50</v>
      </c>
      <c r="O13" s="11">
        <v>25</v>
      </c>
    </row>
    <row r="14" spans="1:16">
      <c r="A14" s="28" t="s">
        <v>106</v>
      </c>
      <c r="B14" s="27" t="s">
        <v>90</v>
      </c>
      <c r="C14" s="27">
        <v>450</v>
      </c>
      <c r="G14" s="10" t="s">
        <v>21</v>
      </c>
      <c r="H14" s="10" t="s">
        <v>60</v>
      </c>
      <c r="I14" s="10" t="str">
        <f t="shared" si="0"/>
        <v>Lagoadeestabilizaçãofísicoquímico_fosforo</v>
      </c>
      <c r="J14" s="11">
        <v>85</v>
      </c>
      <c r="K14" s="11">
        <v>95</v>
      </c>
      <c r="L14" s="11">
        <v>90</v>
      </c>
      <c r="M14" s="11">
        <v>85</v>
      </c>
      <c r="N14" s="11">
        <v>95</v>
      </c>
      <c r="O14" s="11">
        <v>90</v>
      </c>
    </row>
    <row r="15" spans="1:16">
      <c r="A15" s="28" t="s">
        <v>107</v>
      </c>
      <c r="B15" s="27" t="s">
        <v>88</v>
      </c>
      <c r="C15" s="27">
        <v>350</v>
      </c>
      <c r="G15" s="10" t="s">
        <v>22</v>
      </c>
      <c r="H15" s="10" t="s">
        <v>50</v>
      </c>
      <c r="I15" s="10" t="str">
        <f t="shared" si="0"/>
        <v>Lagoafacultativa_fosforo</v>
      </c>
      <c r="J15" s="11">
        <v>75</v>
      </c>
      <c r="K15" s="11">
        <v>85</v>
      </c>
      <c r="L15" s="11">
        <v>80</v>
      </c>
      <c r="M15" s="11">
        <v>0</v>
      </c>
      <c r="N15" s="11">
        <v>35</v>
      </c>
      <c r="O15" s="11">
        <v>17.5</v>
      </c>
    </row>
    <row r="16" spans="1:16">
      <c r="A16" s="28" t="s">
        <v>108</v>
      </c>
      <c r="B16" s="27" t="s">
        <v>88</v>
      </c>
      <c r="C16" s="27">
        <v>120</v>
      </c>
      <c r="G16" s="10" t="s">
        <v>23</v>
      </c>
      <c r="H16" s="10" t="s">
        <v>51</v>
      </c>
      <c r="I16" s="10" t="str">
        <f t="shared" si="0"/>
        <v>Lodosativados_fosforo</v>
      </c>
      <c r="J16" s="11">
        <v>85</v>
      </c>
      <c r="K16" s="11">
        <v>95</v>
      </c>
      <c r="L16" s="11">
        <v>90</v>
      </c>
      <c r="M16" s="11">
        <v>0</v>
      </c>
      <c r="N16" s="11">
        <v>35</v>
      </c>
      <c r="O16" s="11">
        <v>17.5</v>
      </c>
    </row>
    <row r="17" spans="1:15">
      <c r="A17" s="28" t="s">
        <v>109</v>
      </c>
      <c r="B17" s="27" t="s">
        <v>98</v>
      </c>
      <c r="C17" s="27">
        <v>2</v>
      </c>
      <c r="G17" s="10" t="s">
        <v>24</v>
      </c>
      <c r="H17" s="10" t="s">
        <v>61</v>
      </c>
      <c r="I17" s="10" t="str">
        <f t="shared" si="0"/>
        <v>Lodosativadosfísicoquímico_fosforo</v>
      </c>
      <c r="J17" s="11">
        <v>85</v>
      </c>
      <c r="K17" s="11">
        <v>95</v>
      </c>
      <c r="L17" s="11">
        <v>90</v>
      </c>
      <c r="M17" s="11">
        <v>85</v>
      </c>
      <c r="N17" s="11">
        <v>95</v>
      </c>
      <c r="O17" s="11">
        <v>90</v>
      </c>
    </row>
    <row r="18" spans="1:15">
      <c r="A18" s="28" t="s">
        <v>110</v>
      </c>
      <c r="B18" s="27" t="s">
        <v>111</v>
      </c>
      <c r="C18" s="27">
        <v>8</v>
      </c>
      <c r="G18" s="10" t="s">
        <v>25</v>
      </c>
      <c r="H18" s="10" t="s">
        <v>62</v>
      </c>
      <c r="I18" s="10" t="str">
        <f t="shared" si="0"/>
        <v>Lodosativadosremoçãobiológicadenutrientes_fosforo</v>
      </c>
      <c r="J18" s="11">
        <v>85</v>
      </c>
      <c r="K18" s="11">
        <v>95</v>
      </c>
      <c r="L18" s="11">
        <v>90</v>
      </c>
      <c r="M18" s="11">
        <v>75</v>
      </c>
      <c r="N18" s="11">
        <v>90</v>
      </c>
      <c r="O18" s="11">
        <v>82.5</v>
      </c>
    </row>
    <row r="19" spans="1:15">
      <c r="A19" s="28" t="s">
        <v>112</v>
      </c>
      <c r="B19" s="27" t="s">
        <v>92</v>
      </c>
      <c r="C19" s="27">
        <v>30</v>
      </c>
      <c r="G19" s="10" t="s">
        <v>26</v>
      </c>
      <c r="H19" s="10" t="s">
        <v>26</v>
      </c>
      <c r="I19" s="10" t="str">
        <f t="shared" si="0"/>
        <v>Outro_fosforo</v>
      </c>
      <c r="J19" s="11">
        <v>60</v>
      </c>
      <c r="K19" s="11">
        <v>70</v>
      </c>
      <c r="L19" s="11">
        <v>65</v>
      </c>
      <c r="M19" s="11">
        <v>0</v>
      </c>
      <c r="N19" s="11">
        <v>70</v>
      </c>
      <c r="O19" s="11">
        <v>35</v>
      </c>
    </row>
    <row r="20" spans="1:15">
      <c r="A20" s="28" t="s">
        <v>113</v>
      </c>
      <c r="B20" s="27" t="s">
        <v>114</v>
      </c>
      <c r="C20" s="27">
        <v>454</v>
      </c>
      <c r="G20" s="10" t="s">
        <v>27</v>
      </c>
      <c r="H20" s="10" t="s">
        <v>52</v>
      </c>
      <c r="I20" s="10" t="str">
        <f t="shared" si="0"/>
        <v>Reatoranaeróbio_fosforo</v>
      </c>
      <c r="J20" s="11">
        <v>60</v>
      </c>
      <c r="K20" s="11">
        <v>75</v>
      </c>
      <c r="L20" s="11">
        <v>67.5</v>
      </c>
      <c r="M20" s="11">
        <v>0</v>
      </c>
      <c r="N20" s="11">
        <v>35</v>
      </c>
      <c r="O20" s="11">
        <v>17.5</v>
      </c>
    </row>
    <row r="21" spans="1:15" ht="24.75">
      <c r="A21" s="30" t="s">
        <v>115</v>
      </c>
      <c r="B21" s="31" t="s">
        <v>100</v>
      </c>
      <c r="C21" s="31">
        <v>200</v>
      </c>
      <c r="G21" s="10" t="s">
        <v>28</v>
      </c>
      <c r="H21" s="10" t="s">
        <v>63</v>
      </c>
      <c r="I21" s="10" t="str">
        <f t="shared" si="0"/>
        <v>Reatoranaeróbioescoamentosuperficial_fosforo</v>
      </c>
      <c r="J21" s="11">
        <v>75</v>
      </c>
      <c r="K21" s="11">
        <v>90</v>
      </c>
      <c r="L21" s="11">
        <v>82.5</v>
      </c>
      <c r="M21" s="11">
        <v>0</v>
      </c>
      <c r="N21" s="11">
        <v>35</v>
      </c>
      <c r="O21" s="11">
        <v>17.5</v>
      </c>
    </row>
    <row r="22" spans="1:15">
      <c r="G22" s="10" t="s">
        <v>29</v>
      </c>
      <c r="H22" s="10" t="s">
        <v>64</v>
      </c>
      <c r="I22" s="10" t="str">
        <f t="shared" si="0"/>
        <v>Reatoranaeróbiofiltroaeradosubmerso_fosforo</v>
      </c>
      <c r="J22" s="11">
        <v>80</v>
      </c>
      <c r="K22" s="11">
        <v>95</v>
      </c>
      <c r="L22" s="11">
        <v>87.5</v>
      </c>
      <c r="M22" s="11">
        <v>0</v>
      </c>
      <c r="N22" s="11">
        <v>35</v>
      </c>
      <c r="O22" s="11">
        <v>17.5</v>
      </c>
    </row>
    <row r="23" spans="1:15">
      <c r="G23" s="10" t="s">
        <v>30</v>
      </c>
      <c r="H23" s="10" t="s">
        <v>65</v>
      </c>
      <c r="I23" s="10" t="str">
        <f t="shared" si="0"/>
        <v>Reatoranaeróbiofiltroanaeróbio_fosforo</v>
      </c>
      <c r="J23" s="11">
        <v>75</v>
      </c>
      <c r="K23" s="11">
        <v>95</v>
      </c>
      <c r="L23" s="11">
        <v>85</v>
      </c>
      <c r="M23" s="11">
        <v>0</v>
      </c>
      <c r="N23" s="11">
        <v>35</v>
      </c>
      <c r="O23" s="11">
        <v>17.5</v>
      </c>
    </row>
    <row r="24" spans="1:15">
      <c r="G24" s="10" t="s">
        <v>31</v>
      </c>
      <c r="H24" s="10" t="s">
        <v>66</v>
      </c>
      <c r="I24" s="10" t="str">
        <f t="shared" si="0"/>
        <v>Reatoranaeróbiofiltrobiológicopercolador_fosforo</v>
      </c>
      <c r="J24" s="11">
        <v>80</v>
      </c>
      <c r="K24" s="11">
        <v>95</v>
      </c>
      <c r="L24" s="11">
        <v>87.5</v>
      </c>
      <c r="M24" s="11">
        <v>0</v>
      </c>
      <c r="N24" s="11">
        <v>35</v>
      </c>
      <c r="O24" s="11">
        <v>17.5</v>
      </c>
    </row>
    <row r="25" spans="1:15">
      <c r="G25" s="10" t="s">
        <v>32</v>
      </c>
      <c r="H25" s="10" t="s">
        <v>67</v>
      </c>
      <c r="I25" s="10" t="str">
        <f t="shared" si="0"/>
        <v>Reatoranaeróbiofísicoquímico_fosforo</v>
      </c>
      <c r="J25" s="11">
        <v>85</v>
      </c>
      <c r="K25" s="11">
        <v>95</v>
      </c>
      <c r="L25" s="11">
        <v>90</v>
      </c>
      <c r="M25" s="11">
        <v>85</v>
      </c>
      <c r="N25" s="11">
        <v>95</v>
      </c>
      <c r="O25" s="11">
        <v>90</v>
      </c>
    </row>
    <row r="26" spans="1:15">
      <c r="A26" s="9" t="s">
        <v>124</v>
      </c>
      <c r="G26" s="10" t="s">
        <v>33</v>
      </c>
      <c r="H26" s="10" t="s">
        <v>68</v>
      </c>
      <c r="I26" s="10" t="str">
        <f t="shared" si="0"/>
        <v>Reatoranaeróbioflotação_fosforo</v>
      </c>
      <c r="J26" s="11">
        <v>85</v>
      </c>
      <c r="K26" s="11">
        <v>95</v>
      </c>
      <c r="L26" s="11">
        <v>90</v>
      </c>
      <c r="M26" s="11">
        <v>75</v>
      </c>
      <c r="N26" s="11">
        <v>90</v>
      </c>
      <c r="O26" s="11">
        <v>82.5</v>
      </c>
    </row>
    <row r="27" spans="1:15">
      <c r="A27" s="9">
        <v>54000</v>
      </c>
      <c r="B27" s="9" t="s">
        <v>125</v>
      </c>
      <c r="G27" s="10" t="s">
        <v>34</v>
      </c>
      <c r="H27" s="10" t="s">
        <v>69</v>
      </c>
      <c r="I27" s="10" t="str">
        <f t="shared" si="0"/>
        <v>Reatoranaeróbiolagoadepolimento_fosforo</v>
      </c>
      <c r="J27" s="11">
        <v>75</v>
      </c>
      <c r="K27" s="11">
        <v>85</v>
      </c>
      <c r="L27" s="11">
        <v>80</v>
      </c>
      <c r="M27" s="11">
        <v>50</v>
      </c>
      <c r="N27" s="11">
        <v>95</v>
      </c>
      <c r="O27" s="11">
        <v>72.5</v>
      </c>
    </row>
    <row r="28" spans="1:15">
      <c r="G28" s="10" t="s">
        <v>35</v>
      </c>
      <c r="H28" s="10" t="s">
        <v>70</v>
      </c>
      <c r="I28" s="10" t="str">
        <f t="shared" si="0"/>
        <v>Reatoranaeróbiolodosativados_fosforo</v>
      </c>
      <c r="J28" s="11">
        <v>85</v>
      </c>
      <c r="K28" s="11">
        <v>95</v>
      </c>
      <c r="L28" s="11">
        <v>90</v>
      </c>
      <c r="M28" s="11">
        <v>0</v>
      </c>
      <c r="N28" s="11">
        <v>35</v>
      </c>
      <c r="O28" s="11">
        <v>17.5</v>
      </c>
    </row>
    <row r="29" spans="1:15">
      <c r="G29" s="10" t="s">
        <v>36</v>
      </c>
      <c r="H29" s="10" t="s">
        <v>71</v>
      </c>
      <c r="I29" s="10" t="str">
        <f t="shared" si="0"/>
        <v>Reatoranaeróbiowetlands_fosforo</v>
      </c>
      <c r="J29" s="11">
        <v>75</v>
      </c>
      <c r="K29" s="11">
        <v>90</v>
      </c>
      <c r="L29" s="11">
        <v>82.5</v>
      </c>
      <c r="M29" s="11">
        <v>0</v>
      </c>
      <c r="N29" s="11">
        <v>35</v>
      </c>
      <c r="O29" s="11">
        <v>17.5</v>
      </c>
    </row>
    <row r="30" spans="1:15">
      <c r="G30" s="10" t="s">
        <v>37</v>
      </c>
      <c r="H30" s="10" t="s">
        <v>53</v>
      </c>
      <c r="I30" s="10" t="str">
        <f t="shared" si="0"/>
        <v>Tanqueséptico_fosforo</v>
      </c>
      <c r="J30" s="11">
        <v>30</v>
      </c>
      <c r="K30" s="11">
        <v>35</v>
      </c>
      <c r="L30" s="11">
        <v>32.5</v>
      </c>
      <c r="M30" s="11">
        <v>0</v>
      </c>
      <c r="N30" s="11">
        <v>35</v>
      </c>
      <c r="O30" s="11">
        <v>17.5</v>
      </c>
    </row>
    <row r="31" spans="1:15">
      <c r="G31" s="10" t="s">
        <v>38</v>
      </c>
      <c r="H31" s="10" t="s">
        <v>72</v>
      </c>
      <c r="I31" s="10" t="str">
        <f t="shared" si="0"/>
        <v>Tanquesépticoescoamentosuperficial_fosforo</v>
      </c>
      <c r="J31" s="11">
        <v>80</v>
      </c>
      <c r="K31" s="11">
        <v>90</v>
      </c>
      <c r="L31" s="11">
        <v>85</v>
      </c>
      <c r="M31" s="11">
        <v>0</v>
      </c>
      <c r="N31" s="11">
        <v>35</v>
      </c>
      <c r="O31" s="11">
        <v>17.5</v>
      </c>
    </row>
    <row r="32" spans="1:15">
      <c r="G32" s="10" t="s">
        <v>39</v>
      </c>
      <c r="H32" s="10" t="s">
        <v>73</v>
      </c>
      <c r="I32" s="10" t="str">
        <f t="shared" si="0"/>
        <v>Tanquesépticofiltroanaeróbio_fosforo</v>
      </c>
      <c r="J32" s="11">
        <v>60</v>
      </c>
      <c r="K32" s="11">
        <v>85</v>
      </c>
      <c r="L32" s="11">
        <v>72.5</v>
      </c>
      <c r="M32" s="11">
        <v>0</v>
      </c>
      <c r="N32" s="11">
        <v>35</v>
      </c>
      <c r="O32" s="11">
        <v>17.5</v>
      </c>
    </row>
    <row r="33" spans="7:16">
      <c r="G33" s="10" t="s">
        <v>40</v>
      </c>
      <c r="H33" s="10" t="s">
        <v>74</v>
      </c>
      <c r="I33" s="10" t="str">
        <f t="shared" si="0"/>
        <v>Tanquesépticofiltrobiológicopercolador_fosforo</v>
      </c>
      <c r="J33" s="11">
        <v>75</v>
      </c>
      <c r="K33" s="11">
        <v>95</v>
      </c>
      <c r="L33" s="11">
        <v>85</v>
      </c>
      <c r="M33" s="11">
        <v>0</v>
      </c>
      <c r="N33" s="11">
        <v>35</v>
      </c>
      <c r="O33" s="11">
        <v>17.5</v>
      </c>
    </row>
    <row r="34" spans="7:16">
      <c r="G34" s="10" t="s">
        <v>41</v>
      </c>
      <c r="H34" s="10" t="s">
        <v>75</v>
      </c>
      <c r="I34" s="10" t="str">
        <f t="shared" si="0"/>
        <v>Tanquesépticolagoafacultativa_fosforo</v>
      </c>
      <c r="J34" s="11">
        <v>75</v>
      </c>
      <c r="K34" s="11">
        <v>85</v>
      </c>
      <c r="L34" s="11">
        <v>80</v>
      </c>
      <c r="M34" s="11">
        <v>0</v>
      </c>
      <c r="N34" s="11">
        <v>35</v>
      </c>
      <c r="O34" s="11">
        <v>17.5</v>
      </c>
    </row>
    <row r="35" spans="7:16">
      <c r="G35" s="12" t="s">
        <v>42</v>
      </c>
      <c r="H35" s="12" t="s">
        <v>76</v>
      </c>
      <c r="I35" s="12" t="str">
        <f t="shared" si="0"/>
        <v>Tanquesépticowetlands_fosforo</v>
      </c>
      <c r="J35" s="13">
        <v>80</v>
      </c>
      <c r="K35" s="13">
        <v>90</v>
      </c>
      <c r="L35" s="13">
        <v>85</v>
      </c>
      <c r="M35" s="13">
        <v>0</v>
      </c>
      <c r="N35" s="13">
        <v>35</v>
      </c>
      <c r="O35" s="13">
        <v>17.5</v>
      </c>
      <c r="P35" s="14"/>
    </row>
    <row r="37" spans="7:16">
      <c r="G37" s="10" t="s">
        <v>77</v>
      </c>
      <c r="H37" s="10" t="e">
        <f>VLOOKUP(#REF!,'Planilha Auxiliar'!G3:H35,2,FALSE)</f>
        <v>#REF!</v>
      </c>
      <c r="I37" s="10" t="e">
        <f>VLOOKUP(#REF!,'Planilha Auxiliar'!G3:I35,3,FALSE)</f>
        <v>#REF!</v>
      </c>
    </row>
  </sheetData>
  <mergeCells count="3">
    <mergeCell ref="J2:L2"/>
    <mergeCell ref="M2:O2"/>
    <mergeCell ref="G1:H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66</vt:i4>
      </vt:variant>
    </vt:vector>
  </HeadingPairs>
  <TitlesOfParts>
    <vt:vector size="68" baseType="lpstr">
      <vt:lpstr>Calcule seu Uso</vt:lpstr>
      <vt:lpstr>Planilha Auxiliar</vt:lpstr>
      <vt:lpstr>Biodisco</vt:lpstr>
      <vt:lpstr>Biodisco_fosforo</vt:lpstr>
      <vt:lpstr>Filtroaeradosubmerso</vt:lpstr>
      <vt:lpstr>Filtroaeradosubmerso_fosforo</vt:lpstr>
      <vt:lpstr>Filtrobiológicopercolador</vt:lpstr>
      <vt:lpstr>Filtrobiológicopercolador_fosforo</vt:lpstr>
      <vt:lpstr>Filtrooubiodiscoescoamentosuperficial</vt:lpstr>
      <vt:lpstr>Filtrooubiodiscoescoamentosuperficial_fosforo</vt:lpstr>
      <vt:lpstr>Filtrooubiodiscofísicoquímico</vt:lpstr>
      <vt:lpstr>Filtrooubiodiscofísicoquímico_fosforo</vt:lpstr>
      <vt:lpstr>Filtrooubiodiscoremoçãobiológicadenutrientes</vt:lpstr>
      <vt:lpstr>Filtrooubiodiscoremoçãobiológicadenutrientes_fosforo</vt:lpstr>
      <vt:lpstr>Filtrooubiodiscowetlands</vt:lpstr>
      <vt:lpstr>Filtrooubiodiscowetlands_fosforo</vt:lpstr>
      <vt:lpstr>Lagoaaeradafacultativa</vt:lpstr>
      <vt:lpstr>Lagoaaeradafacultativa_fosforo</vt:lpstr>
      <vt:lpstr>Lagoaanaeróbialagoafacultativa</vt:lpstr>
      <vt:lpstr>Lagoaanaeróbialagoafacultativa_fosforo</vt:lpstr>
      <vt:lpstr>Lagoaanaeróbialagoafacultativalagoadematuração</vt:lpstr>
      <vt:lpstr>Lagoaanaeróbialagoafacultativalagoadematuração_fosforo</vt:lpstr>
      <vt:lpstr>Lagoadeestabilizaçãofísicoquímico</vt:lpstr>
      <vt:lpstr>Lagoadeestabilizaçãofísicoquímico_fosforo</vt:lpstr>
      <vt:lpstr>Lagoafacultativa</vt:lpstr>
      <vt:lpstr>Lagoafacultativa_fosforo</vt:lpstr>
      <vt:lpstr>Lodosativados</vt:lpstr>
      <vt:lpstr>Lodosativados_fosforo</vt:lpstr>
      <vt:lpstr>Lodosativadosfísicoquímico</vt:lpstr>
      <vt:lpstr>Lodosativadosfísicoquímico_fosforo</vt:lpstr>
      <vt:lpstr>Lodosativadosremoçãobiológicadenutrientes</vt:lpstr>
      <vt:lpstr>Lodosativadosremoçãobiológicadenutrientes_fosforo</vt:lpstr>
      <vt:lpstr>Outro</vt:lpstr>
      <vt:lpstr>Outro_fosforo</vt:lpstr>
      <vt:lpstr>Reatoranaeróbio</vt:lpstr>
      <vt:lpstr>Reatoranaeróbio_fosforo</vt:lpstr>
      <vt:lpstr>Reatoranaeróbioescoamentosuperficial</vt:lpstr>
      <vt:lpstr>Reatoranaeróbioescoamentosuperficial_fosforo</vt:lpstr>
      <vt:lpstr>Reatoranaeróbiofiltroaeradosubmerso</vt:lpstr>
      <vt:lpstr>Reatoranaeróbiofiltroaeradosubmerso_fosforo</vt:lpstr>
      <vt:lpstr>Reatoranaeróbiofiltroanaeróbio</vt:lpstr>
      <vt:lpstr>Reatoranaeróbiofiltroanaeróbio_fosforo</vt:lpstr>
      <vt:lpstr>Reatoranaeróbiofiltrobiológicopercolador</vt:lpstr>
      <vt:lpstr>Reatoranaeróbiofiltrobiológicopercolador_fosforo</vt:lpstr>
      <vt:lpstr>Reatoranaeróbiofísicoquímico</vt:lpstr>
      <vt:lpstr>Reatoranaeróbiofísicoquímico_fosforo</vt:lpstr>
      <vt:lpstr>Reatoranaeróbioflotação</vt:lpstr>
      <vt:lpstr>Reatoranaeróbioflotação_fosforo</vt:lpstr>
      <vt:lpstr>Reatoranaeróbiolagoadepolimento</vt:lpstr>
      <vt:lpstr>Reatoranaeróbiolagoadepolimento_fosforo</vt:lpstr>
      <vt:lpstr>Reatoranaeróbiolodosativados</vt:lpstr>
      <vt:lpstr>Reatoranaeróbiolodosativados_fosforo</vt:lpstr>
      <vt:lpstr>Reatoranaeróbiowetlands</vt:lpstr>
      <vt:lpstr>Reatoranaeróbiowetlands_fosforo</vt:lpstr>
      <vt:lpstr>Semtratamento</vt:lpstr>
      <vt:lpstr>Semtratamento_fosforo</vt:lpstr>
      <vt:lpstr>Tanqueséptico</vt:lpstr>
      <vt:lpstr>Tanqueséptico_fosforo</vt:lpstr>
      <vt:lpstr>Tanquesépticoescoamentosuperficial</vt:lpstr>
      <vt:lpstr>Tanquesépticoescoamentosuperficial_fosforo</vt:lpstr>
      <vt:lpstr>Tanquesépticofiltroanaeróbio</vt:lpstr>
      <vt:lpstr>Tanquesépticofiltroanaeróbio_fosforo</vt:lpstr>
      <vt:lpstr>Tanquesépticofiltrobiológicopercolador</vt:lpstr>
      <vt:lpstr>Tanquesépticofiltrobiológicopercolador_fosforo</vt:lpstr>
      <vt:lpstr>Tanquesépticolagoafacultativa</vt:lpstr>
      <vt:lpstr>Tanquesépticolagoafacultativa_fosforo</vt:lpstr>
      <vt:lpstr>Tanquesépticowetlands</vt:lpstr>
      <vt:lpstr>Tanquesépticowetlands_fosforo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Morita dos Santos</dc:creator>
  <cp:lastModifiedBy>Julia Bianek</cp:lastModifiedBy>
  <dcterms:created xsi:type="dcterms:W3CDTF">2024-06-25T12:04:38Z</dcterms:created>
  <dcterms:modified xsi:type="dcterms:W3CDTF">2024-11-04T20:23:29Z</dcterms:modified>
</cp:coreProperties>
</file>